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0" windowWidth="11475" windowHeight="4935" tabRatio="947"/>
  </bookViews>
  <sheets>
    <sheet name="HR" sheetId="3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</externalReferences>
  <definedNames>
    <definedName name="List_Of_Schools">#REF!</definedName>
  </definedNames>
  <calcPr calcId="145621"/>
</workbook>
</file>

<file path=xl/calcChain.xml><?xml version="1.0" encoding="utf-8"?>
<calcChain xmlns="http://schemas.openxmlformats.org/spreadsheetml/2006/main">
  <c r="F809" i="3" l="1"/>
  <c r="F810" i="3"/>
  <c r="F811" i="3"/>
  <c r="F812" i="3"/>
  <c r="F813" i="3"/>
  <c r="F814" i="3"/>
  <c r="F815" i="3"/>
  <c r="F816" i="3"/>
  <c r="F817" i="3"/>
  <c r="F818" i="3"/>
  <c r="F819" i="3"/>
  <c r="F820" i="3"/>
  <c r="F821" i="3"/>
  <c r="F822" i="3"/>
  <c r="F823" i="3"/>
  <c r="F824" i="3"/>
  <c r="F825" i="3"/>
  <c r="F826" i="3"/>
  <c r="F827" i="3"/>
  <c r="F828" i="3"/>
  <c r="F829" i="3"/>
  <c r="F830" i="3"/>
  <c r="F831" i="3"/>
  <c r="F832" i="3"/>
  <c r="F833" i="3"/>
  <c r="F834" i="3"/>
  <c r="F835" i="3"/>
  <c r="F836" i="3"/>
  <c r="F837" i="3"/>
  <c r="F838" i="3"/>
  <c r="F839" i="3"/>
  <c r="F840" i="3"/>
  <c r="F841" i="3"/>
  <c r="F842" i="3"/>
  <c r="F843" i="3"/>
  <c r="F844" i="3"/>
  <c r="F845" i="3"/>
  <c r="F846" i="3"/>
  <c r="F847" i="3"/>
  <c r="F848" i="3"/>
  <c r="C848" i="3"/>
  <c r="B848" i="3"/>
  <c r="D848" i="3" s="1"/>
  <c r="C847" i="3"/>
  <c r="B847" i="3"/>
  <c r="D847" i="3" s="1"/>
  <c r="C846" i="3"/>
  <c r="B846" i="3"/>
  <c r="D846" i="3" s="1"/>
  <c r="C845" i="3"/>
  <c r="B845" i="3"/>
  <c r="D845" i="3" s="1"/>
  <c r="C844" i="3"/>
  <c r="B844" i="3"/>
  <c r="D844" i="3" s="1"/>
  <c r="C843" i="3"/>
  <c r="B843" i="3"/>
  <c r="D843" i="3" s="1"/>
  <c r="C842" i="3"/>
  <c r="B842" i="3"/>
  <c r="D842" i="3" s="1"/>
  <c r="C841" i="3"/>
  <c r="B841" i="3"/>
  <c r="D841" i="3" s="1"/>
  <c r="C840" i="3"/>
  <c r="B840" i="3"/>
  <c r="D840" i="3" s="1"/>
  <c r="C839" i="3"/>
  <c r="B839" i="3"/>
  <c r="D839" i="3" s="1"/>
  <c r="C838" i="3"/>
  <c r="B838" i="3"/>
  <c r="D838" i="3" s="1"/>
  <c r="C837" i="3"/>
  <c r="B837" i="3"/>
  <c r="D837" i="3" s="1"/>
  <c r="C836" i="3"/>
  <c r="B836" i="3"/>
  <c r="D836" i="3" s="1"/>
  <c r="C835" i="3"/>
  <c r="B835" i="3"/>
  <c r="D835" i="3" s="1"/>
  <c r="C834" i="3"/>
  <c r="B834" i="3"/>
  <c r="D834" i="3" s="1"/>
  <c r="C833" i="3"/>
  <c r="B833" i="3"/>
  <c r="D833" i="3" s="1"/>
  <c r="C832" i="3"/>
  <c r="B832" i="3"/>
  <c r="D832" i="3" s="1"/>
  <c r="C831" i="3"/>
  <c r="B831" i="3"/>
  <c r="D831" i="3" s="1"/>
  <c r="C830" i="3"/>
  <c r="B830" i="3"/>
  <c r="D830" i="3" s="1"/>
  <c r="C829" i="3"/>
  <c r="B829" i="3"/>
  <c r="D829" i="3" s="1"/>
  <c r="C828" i="3"/>
  <c r="B828" i="3"/>
  <c r="D828" i="3" s="1"/>
  <c r="C827" i="3"/>
  <c r="B827" i="3"/>
  <c r="D827" i="3" s="1"/>
  <c r="C826" i="3"/>
  <c r="B826" i="3"/>
  <c r="D826" i="3" s="1"/>
  <c r="C825" i="3"/>
  <c r="B825" i="3"/>
  <c r="D825" i="3" s="1"/>
  <c r="C824" i="3"/>
  <c r="B824" i="3"/>
  <c r="D824" i="3" s="1"/>
  <c r="C823" i="3"/>
  <c r="B823" i="3"/>
  <c r="D823" i="3" s="1"/>
  <c r="C822" i="3"/>
  <c r="B822" i="3"/>
  <c r="D822" i="3" s="1"/>
  <c r="C821" i="3"/>
  <c r="B821" i="3"/>
  <c r="D821" i="3" s="1"/>
  <c r="C820" i="3"/>
  <c r="B820" i="3"/>
  <c r="D820" i="3" s="1"/>
  <c r="C819" i="3"/>
  <c r="B819" i="3"/>
  <c r="D819" i="3" s="1"/>
  <c r="C818" i="3"/>
  <c r="B818" i="3"/>
  <c r="D818" i="3" s="1"/>
  <c r="C817" i="3"/>
  <c r="B817" i="3"/>
  <c r="D817" i="3" s="1"/>
  <c r="C816" i="3"/>
  <c r="B816" i="3"/>
  <c r="D816" i="3" s="1"/>
  <c r="C815" i="3"/>
  <c r="B815" i="3"/>
  <c r="D815" i="3" s="1"/>
  <c r="C814" i="3"/>
  <c r="B814" i="3"/>
  <c r="D814" i="3" s="1"/>
  <c r="C813" i="3"/>
  <c r="B813" i="3"/>
  <c r="D813" i="3" s="1"/>
  <c r="C812" i="3"/>
  <c r="B812" i="3"/>
  <c r="D812" i="3" s="1"/>
  <c r="C811" i="3"/>
  <c r="B811" i="3"/>
  <c r="D811" i="3" s="1"/>
  <c r="C810" i="3"/>
  <c r="B810" i="3"/>
  <c r="D810" i="3" s="1"/>
  <c r="C809" i="3"/>
  <c r="B809" i="3"/>
  <c r="D809" i="3" s="1"/>
  <c r="F772" i="3" l="1"/>
  <c r="F773" i="3"/>
  <c r="F774" i="3"/>
  <c r="F775" i="3"/>
  <c r="F776" i="3"/>
  <c r="F777" i="3"/>
  <c r="F778" i="3"/>
  <c r="F779" i="3"/>
  <c r="F780" i="3"/>
  <c r="F781" i="3"/>
  <c r="F782" i="3"/>
  <c r="F783" i="3"/>
  <c r="F784" i="3"/>
  <c r="F785" i="3"/>
  <c r="F786" i="3"/>
  <c r="F787" i="3"/>
  <c r="F788" i="3"/>
  <c r="F789" i="3"/>
  <c r="F790" i="3"/>
  <c r="F791" i="3"/>
  <c r="F792" i="3"/>
  <c r="F793" i="3"/>
  <c r="F794" i="3"/>
  <c r="F795" i="3"/>
  <c r="F796" i="3"/>
  <c r="F797" i="3"/>
  <c r="F798" i="3"/>
  <c r="F799" i="3"/>
  <c r="F800" i="3"/>
  <c r="F801" i="3"/>
  <c r="F802" i="3"/>
  <c r="F803" i="3"/>
  <c r="F804" i="3"/>
  <c r="F805" i="3"/>
  <c r="F806" i="3"/>
  <c r="F807" i="3"/>
  <c r="F808" i="3"/>
  <c r="D773" i="3"/>
  <c r="D777" i="3"/>
  <c r="D781" i="3"/>
  <c r="D785" i="3"/>
  <c r="D789" i="3"/>
  <c r="D793" i="3"/>
  <c r="D797" i="3"/>
  <c r="D799" i="3"/>
  <c r="D801" i="3"/>
  <c r="D803" i="3"/>
  <c r="D805" i="3"/>
  <c r="D807" i="3"/>
  <c r="C808" i="3"/>
  <c r="B808" i="3"/>
  <c r="D808" i="3" s="1"/>
  <c r="C807" i="3"/>
  <c r="B807" i="3"/>
  <c r="C806" i="3"/>
  <c r="B806" i="3"/>
  <c r="D806" i="3" s="1"/>
  <c r="C805" i="3"/>
  <c r="B805" i="3"/>
  <c r="C804" i="3"/>
  <c r="B804" i="3"/>
  <c r="D804" i="3" s="1"/>
  <c r="C803" i="3"/>
  <c r="B803" i="3"/>
  <c r="C802" i="3"/>
  <c r="B802" i="3"/>
  <c r="D802" i="3" s="1"/>
  <c r="C801" i="3"/>
  <c r="B801" i="3"/>
  <c r="C800" i="3"/>
  <c r="B800" i="3"/>
  <c r="D800" i="3" s="1"/>
  <c r="C799" i="3"/>
  <c r="B799" i="3"/>
  <c r="C798" i="3"/>
  <c r="B798" i="3"/>
  <c r="D798" i="3" s="1"/>
  <c r="C797" i="3"/>
  <c r="B797" i="3"/>
  <c r="C796" i="3"/>
  <c r="B796" i="3"/>
  <c r="D796" i="3" s="1"/>
  <c r="C795" i="3"/>
  <c r="B795" i="3"/>
  <c r="D795" i="3" s="1"/>
  <c r="C794" i="3"/>
  <c r="B794" i="3"/>
  <c r="D794" i="3" s="1"/>
  <c r="C793" i="3"/>
  <c r="B793" i="3"/>
  <c r="C792" i="3"/>
  <c r="B792" i="3"/>
  <c r="D792" i="3" s="1"/>
  <c r="C791" i="3"/>
  <c r="B791" i="3"/>
  <c r="D791" i="3" s="1"/>
  <c r="C790" i="3"/>
  <c r="B790" i="3"/>
  <c r="D790" i="3" s="1"/>
  <c r="C789" i="3"/>
  <c r="B789" i="3"/>
  <c r="C788" i="3"/>
  <c r="B788" i="3"/>
  <c r="D788" i="3" s="1"/>
  <c r="C787" i="3"/>
  <c r="B787" i="3"/>
  <c r="D787" i="3" s="1"/>
  <c r="C786" i="3"/>
  <c r="B786" i="3"/>
  <c r="D786" i="3" s="1"/>
  <c r="C785" i="3"/>
  <c r="B785" i="3"/>
  <c r="C784" i="3"/>
  <c r="B784" i="3"/>
  <c r="D784" i="3" s="1"/>
  <c r="C783" i="3"/>
  <c r="B783" i="3"/>
  <c r="D783" i="3" s="1"/>
  <c r="C782" i="3"/>
  <c r="B782" i="3"/>
  <c r="D782" i="3" s="1"/>
  <c r="C781" i="3"/>
  <c r="B781" i="3"/>
  <c r="C780" i="3"/>
  <c r="B780" i="3"/>
  <c r="D780" i="3" s="1"/>
  <c r="C779" i="3"/>
  <c r="B779" i="3"/>
  <c r="D779" i="3" s="1"/>
  <c r="C778" i="3"/>
  <c r="B778" i="3"/>
  <c r="D778" i="3" s="1"/>
  <c r="C777" i="3"/>
  <c r="B777" i="3"/>
  <c r="C776" i="3"/>
  <c r="B776" i="3"/>
  <c r="D776" i="3" s="1"/>
  <c r="C775" i="3"/>
  <c r="B775" i="3"/>
  <c r="D775" i="3" s="1"/>
  <c r="C774" i="3"/>
  <c r="B774" i="3"/>
  <c r="D774" i="3" s="1"/>
  <c r="C773" i="3"/>
  <c r="B773" i="3"/>
  <c r="C772" i="3"/>
  <c r="B772" i="3"/>
  <c r="D772" i="3" s="1"/>
  <c r="F736" i="3" l="1"/>
  <c r="F737" i="3"/>
  <c r="F738" i="3"/>
  <c r="F739" i="3"/>
  <c r="F740" i="3"/>
  <c r="F741" i="3"/>
  <c r="F742" i="3"/>
  <c r="F743" i="3"/>
  <c r="F744" i="3"/>
  <c r="F745" i="3"/>
  <c r="F746" i="3"/>
  <c r="F747" i="3"/>
  <c r="F748" i="3"/>
  <c r="F749" i="3"/>
  <c r="F750" i="3"/>
  <c r="F751" i="3"/>
  <c r="F752" i="3"/>
  <c r="F753" i="3"/>
  <c r="F754" i="3"/>
  <c r="F755" i="3"/>
  <c r="F756" i="3"/>
  <c r="F757" i="3"/>
  <c r="F758" i="3"/>
  <c r="F759" i="3"/>
  <c r="F760" i="3"/>
  <c r="F761" i="3"/>
  <c r="F762" i="3"/>
  <c r="F763" i="3"/>
  <c r="F764" i="3"/>
  <c r="F765" i="3"/>
  <c r="F766" i="3"/>
  <c r="F767" i="3"/>
  <c r="F768" i="3"/>
  <c r="F769" i="3"/>
  <c r="F770" i="3"/>
  <c r="F771" i="3"/>
  <c r="D739" i="3"/>
  <c r="D743" i="3"/>
  <c r="D747" i="3"/>
  <c r="D751" i="3"/>
  <c r="D755" i="3"/>
  <c r="D759" i="3"/>
  <c r="D763" i="3"/>
  <c r="D767" i="3"/>
  <c r="D771" i="3"/>
  <c r="C771" i="3"/>
  <c r="B771" i="3"/>
  <c r="C770" i="3"/>
  <c r="B770" i="3"/>
  <c r="D770" i="3" s="1"/>
  <c r="C769" i="3"/>
  <c r="B769" i="3"/>
  <c r="D769" i="3" s="1"/>
  <c r="C768" i="3"/>
  <c r="B768" i="3"/>
  <c r="D768" i="3" s="1"/>
  <c r="C767" i="3"/>
  <c r="B767" i="3"/>
  <c r="C766" i="3"/>
  <c r="B766" i="3"/>
  <c r="D766" i="3" s="1"/>
  <c r="C765" i="3"/>
  <c r="B765" i="3"/>
  <c r="D765" i="3" s="1"/>
  <c r="C764" i="3"/>
  <c r="B764" i="3"/>
  <c r="D764" i="3" s="1"/>
  <c r="C763" i="3"/>
  <c r="B763" i="3"/>
  <c r="C762" i="3"/>
  <c r="B762" i="3"/>
  <c r="D762" i="3" s="1"/>
  <c r="C761" i="3"/>
  <c r="B761" i="3"/>
  <c r="D761" i="3" s="1"/>
  <c r="C760" i="3"/>
  <c r="B760" i="3"/>
  <c r="D760" i="3" s="1"/>
  <c r="C759" i="3"/>
  <c r="B759" i="3"/>
  <c r="C758" i="3"/>
  <c r="B758" i="3"/>
  <c r="D758" i="3" s="1"/>
  <c r="C757" i="3"/>
  <c r="B757" i="3"/>
  <c r="D757" i="3" s="1"/>
  <c r="C756" i="3"/>
  <c r="B756" i="3"/>
  <c r="D756" i="3" s="1"/>
  <c r="C755" i="3"/>
  <c r="B755" i="3"/>
  <c r="C754" i="3"/>
  <c r="B754" i="3"/>
  <c r="D754" i="3" s="1"/>
  <c r="C753" i="3"/>
  <c r="B753" i="3"/>
  <c r="D753" i="3" s="1"/>
  <c r="C752" i="3"/>
  <c r="B752" i="3"/>
  <c r="D752" i="3" s="1"/>
  <c r="C751" i="3"/>
  <c r="B751" i="3"/>
  <c r="C750" i="3"/>
  <c r="B750" i="3"/>
  <c r="D750" i="3" s="1"/>
  <c r="C749" i="3"/>
  <c r="B749" i="3"/>
  <c r="D749" i="3" s="1"/>
  <c r="C748" i="3"/>
  <c r="B748" i="3"/>
  <c r="D748" i="3" s="1"/>
  <c r="C747" i="3"/>
  <c r="B747" i="3"/>
  <c r="C746" i="3"/>
  <c r="B746" i="3"/>
  <c r="D746" i="3" s="1"/>
  <c r="C745" i="3"/>
  <c r="B745" i="3"/>
  <c r="D745" i="3" s="1"/>
  <c r="C744" i="3"/>
  <c r="B744" i="3"/>
  <c r="D744" i="3" s="1"/>
  <c r="C743" i="3"/>
  <c r="B743" i="3"/>
  <c r="C742" i="3"/>
  <c r="B742" i="3"/>
  <c r="D742" i="3" s="1"/>
  <c r="C741" i="3"/>
  <c r="B741" i="3"/>
  <c r="D741" i="3" s="1"/>
  <c r="C740" i="3"/>
  <c r="B740" i="3"/>
  <c r="D740" i="3" s="1"/>
  <c r="C739" i="3"/>
  <c r="B739" i="3"/>
  <c r="C738" i="3"/>
  <c r="B738" i="3"/>
  <c r="D738" i="3" s="1"/>
  <c r="C737" i="3"/>
  <c r="B737" i="3"/>
  <c r="D737" i="3" s="1"/>
  <c r="C736" i="3"/>
  <c r="B736" i="3"/>
  <c r="D736" i="3" s="1"/>
  <c r="F700" i="3" l="1"/>
  <c r="F701" i="3"/>
  <c r="F702" i="3"/>
  <c r="F703" i="3"/>
  <c r="F704" i="3"/>
  <c r="F705" i="3"/>
  <c r="F706" i="3"/>
  <c r="F707" i="3"/>
  <c r="F708" i="3"/>
  <c r="F709" i="3"/>
  <c r="F710" i="3"/>
  <c r="F711" i="3"/>
  <c r="F712" i="3"/>
  <c r="F713" i="3"/>
  <c r="F714" i="3"/>
  <c r="F715" i="3"/>
  <c r="F716" i="3"/>
  <c r="F717" i="3"/>
  <c r="F718" i="3"/>
  <c r="F719" i="3"/>
  <c r="F720" i="3"/>
  <c r="F721" i="3"/>
  <c r="F722" i="3"/>
  <c r="F723" i="3"/>
  <c r="F724" i="3"/>
  <c r="F725" i="3"/>
  <c r="F726" i="3"/>
  <c r="F727" i="3"/>
  <c r="F728" i="3"/>
  <c r="F729" i="3"/>
  <c r="F730" i="3"/>
  <c r="F731" i="3"/>
  <c r="F732" i="3"/>
  <c r="F733" i="3"/>
  <c r="F734" i="3"/>
  <c r="F735" i="3"/>
  <c r="D703" i="3"/>
  <c r="D707" i="3"/>
  <c r="D711" i="3"/>
  <c r="D715" i="3"/>
  <c r="D719" i="3"/>
  <c r="D723" i="3"/>
  <c r="D727" i="3"/>
  <c r="D731" i="3"/>
  <c r="D735" i="3"/>
  <c r="C735" i="3"/>
  <c r="B735" i="3"/>
  <c r="C734" i="3"/>
  <c r="B734" i="3"/>
  <c r="D734" i="3" s="1"/>
  <c r="C733" i="3"/>
  <c r="B733" i="3"/>
  <c r="D733" i="3" s="1"/>
  <c r="C732" i="3"/>
  <c r="B732" i="3"/>
  <c r="D732" i="3" s="1"/>
  <c r="C731" i="3"/>
  <c r="B731" i="3"/>
  <c r="C730" i="3"/>
  <c r="B730" i="3"/>
  <c r="D730" i="3" s="1"/>
  <c r="C729" i="3"/>
  <c r="B729" i="3"/>
  <c r="D729" i="3" s="1"/>
  <c r="C728" i="3"/>
  <c r="B728" i="3"/>
  <c r="D728" i="3" s="1"/>
  <c r="C727" i="3"/>
  <c r="B727" i="3"/>
  <c r="C726" i="3"/>
  <c r="B726" i="3"/>
  <c r="D726" i="3" s="1"/>
  <c r="C725" i="3"/>
  <c r="B725" i="3"/>
  <c r="D725" i="3" s="1"/>
  <c r="C724" i="3"/>
  <c r="B724" i="3"/>
  <c r="D724" i="3" s="1"/>
  <c r="C723" i="3"/>
  <c r="B723" i="3"/>
  <c r="C722" i="3"/>
  <c r="B722" i="3"/>
  <c r="D722" i="3" s="1"/>
  <c r="C721" i="3"/>
  <c r="B721" i="3"/>
  <c r="D721" i="3" s="1"/>
  <c r="C720" i="3"/>
  <c r="B720" i="3"/>
  <c r="D720" i="3" s="1"/>
  <c r="C719" i="3"/>
  <c r="B719" i="3"/>
  <c r="C718" i="3"/>
  <c r="B718" i="3"/>
  <c r="D718" i="3" s="1"/>
  <c r="C717" i="3"/>
  <c r="B717" i="3"/>
  <c r="D717" i="3" s="1"/>
  <c r="C716" i="3"/>
  <c r="B716" i="3"/>
  <c r="D716" i="3" s="1"/>
  <c r="C715" i="3"/>
  <c r="B715" i="3"/>
  <c r="C714" i="3"/>
  <c r="B714" i="3"/>
  <c r="D714" i="3" s="1"/>
  <c r="C713" i="3"/>
  <c r="B713" i="3"/>
  <c r="D713" i="3" s="1"/>
  <c r="C712" i="3"/>
  <c r="B712" i="3"/>
  <c r="D712" i="3" s="1"/>
  <c r="C711" i="3"/>
  <c r="B711" i="3"/>
  <c r="C710" i="3"/>
  <c r="B710" i="3"/>
  <c r="D710" i="3" s="1"/>
  <c r="C709" i="3"/>
  <c r="B709" i="3"/>
  <c r="D709" i="3" s="1"/>
  <c r="C708" i="3"/>
  <c r="B708" i="3"/>
  <c r="D708" i="3" s="1"/>
  <c r="C707" i="3"/>
  <c r="B707" i="3"/>
  <c r="C706" i="3"/>
  <c r="B706" i="3"/>
  <c r="D706" i="3" s="1"/>
  <c r="C705" i="3"/>
  <c r="B705" i="3"/>
  <c r="D705" i="3" s="1"/>
  <c r="C704" i="3"/>
  <c r="B704" i="3"/>
  <c r="D704" i="3" s="1"/>
  <c r="C703" i="3"/>
  <c r="B703" i="3"/>
  <c r="C702" i="3"/>
  <c r="B702" i="3"/>
  <c r="D702" i="3" s="1"/>
  <c r="C701" i="3"/>
  <c r="B701" i="3"/>
  <c r="D701" i="3" s="1"/>
  <c r="C700" i="3"/>
  <c r="B700" i="3"/>
  <c r="D700" i="3" s="1"/>
  <c r="F663" i="3" l="1"/>
  <c r="F664" i="3"/>
  <c r="F665" i="3"/>
  <c r="F666" i="3"/>
  <c r="F667" i="3"/>
  <c r="F668" i="3"/>
  <c r="F669" i="3"/>
  <c r="F670" i="3"/>
  <c r="F671" i="3"/>
  <c r="F672" i="3"/>
  <c r="F673" i="3"/>
  <c r="F674" i="3"/>
  <c r="F675" i="3"/>
  <c r="F676" i="3"/>
  <c r="F677" i="3"/>
  <c r="F678" i="3"/>
  <c r="F679" i="3"/>
  <c r="F680" i="3"/>
  <c r="F681" i="3"/>
  <c r="F682" i="3"/>
  <c r="F683" i="3"/>
  <c r="F684" i="3"/>
  <c r="F685" i="3"/>
  <c r="F686" i="3"/>
  <c r="F687" i="3"/>
  <c r="F688" i="3"/>
  <c r="F689" i="3"/>
  <c r="F690" i="3"/>
  <c r="F691" i="3"/>
  <c r="F692" i="3"/>
  <c r="F693" i="3"/>
  <c r="F694" i="3"/>
  <c r="F695" i="3"/>
  <c r="F696" i="3"/>
  <c r="F697" i="3"/>
  <c r="F698" i="3"/>
  <c r="F699" i="3"/>
  <c r="C699" i="3"/>
  <c r="B699" i="3"/>
  <c r="D699" i="3" s="1"/>
  <c r="C698" i="3"/>
  <c r="B698" i="3"/>
  <c r="D698" i="3" s="1"/>
  <c r="C697" i="3"/>
  <c r="B697" i="3"/>
  <c r="D697" i="3" s="1"/>
  <c r="C696" i="3"/>
  <c r="B696" i="3"/>
  <c r="D696" i="3" s="1"/>
  <c r="C695" i="3"/>
  <c r="B695" i="3"/>
  <c r="D695" i="3" s="1"/>
  <c r="C694" i="3"/>
  <c r="B694" i="3"/>
  <c r="D694" i="3" s="1"/>
  <c r="C693" i="3"/>
  <c r="B693" i="3"/>
  <c r="D693" i="3" s="1"/>
  <c r="C692" i="3"/>
  <c r="B692" i="3"/>
  <c r="D692" i="3" s="1"/>
  <c r="C691" i="3"/>
  <c r="B691" i="3"/>
  <c r="D691" i="3" s="1"/>
  <c r="C690" i="3"/>
  <c r="B690" i="3"/>
  <c r="D690" i="3" s="1"/>
  <c r="C689" i="3"/>
  <c r="B689" i="3"/>
  <c r="D689" i="3" s="1"/>
  <c r="C688" i="3"/>
  <c r="B688" i="3"/>
  <c r="D688" i="3" s="1"/>
  <c r="C687" i="3"/>
  <c r="B687" i="3"/>
  <c r="D687" i="3" s="1"/>
  <c r="C686" i="3"/>
  <c r="B686" i="3"/>
  <c r="D686" i="3" s="1"/>
  <c r="C685" i="3"/>
  <c r="B685" i="3"/>
  <c r="D685" i="3" s="1"/>
  <c r="C684" i="3"/>
  <c r="B684" i="3"/>
  <c r="D684" i="3" s="1"/>
  <c r="C683" i="3"/>
  <c r="B683" i="3"/>
  <c r="D683" i="3" s="1"/>
  <c r="C682" i="3"/>
  <c r="B682" i="3"/>
  <c r="D682" i="3" s="1"/>
  <c r="C681" i="3"/>
  <c r="B681" i="3"/>
  <c r="D681" i="3" s="1"/>
  <c r="C680" i="3"/>
  <c r="B680" i="3"/>
  <c r="D680" i="3" s="1"/>
  <c r="C679" i="3"/>
  <c r="B679" i="3"/>
  <c r="D679" i="3" s="1"/>
  <c r="C678" i="3"/>
  <c r="B678" i="3"/>
  <c r="D678" i="3" s="1"/>
  <c r="C677" i="3"/>
  <c r="B677" i="3"/>
  <c r="D677" i="3" s="1"/>
  <c r="C676" i="3"/>
  <c r="B676" i="3"/>
  <c r="D676" i="3" s="1"/>
  <c r="C675" i="3"/>
  <c r="B675" i="3"/>
  <c r="D675" i="3" s="1"/>
  <c r="C674" i="3"/>
  <c r="B674" i="3"/>
  <c r="D674" i="3" s="1"/>
  <c r="C673" i="3"/>
  <c r="B673" i="3"/>
  <c r="D673" i="3" s="1"/>
  <c r="C672" i="3"/>
  <c r="B672" i="3"/>
  <c r="D672" i="3" s="1"/>
  <c r="C671" i="3"/>
  <c r="B671" i="3"/>
  <c r="D671" i="3" s="1"/>
  <c r="C670" i="3"/>
  <c r="B670" i="3"/>
  <c r="D670" i="3" s="1"/>
  <c r="C669" i="3"/>
  <c r="B669" i="3"/>
  <c r="D669" i="3" s="1"/>
  <c r="C668" i="3"/>
  <c r="B668" i="3"/>
  <c r="D668" i="3" s="1"/>
  <c r="C667" i="3"/>
  <c r="B667" i="3"/>
  <c r="D667" i="3" s="1"/>
  <c r="C666" i="3"/>
  <c r="B666" i="3"/>
  <c r="D666" i="3" s="1"/>
  <c r="C665" i="3"/>
  <c r="B665" i="3"/>
  <c r="D665" i="3" s="1"/>
  <c r="C664" i="3"/>
  <c r="B664" i="3"/>
  <c r="D664" i="3" s="1"/>
  <c r="C663" i="3"/>
  <c r="B663" i="3"/>
  <c r="D663" i="3" s="1"/>
  <c r="F628" i="3" l="1"/>
  <c r="F629" i="3"/>
  <c r="F630" i="3"/>
  <c r="F631" i="3"/>
  <c r="F632" i="3"/>
  <c r="F633" i="3"/>
  <c r="F634" i="3"/>
  <c r="F635" i="3"/>
  <c r="F636" i="3"/>
  <c r="F637" i="3"/>
  <c r="F638" i="3"/>
  <c r="F639" i="3"/>
  <c r="F640" i="3"/>
  <c r="F641" i="3"/>
  <c r="F642" i="3"/>
  <c r="F643" i="3"/>
  <c r="F644" i="3"/>
  <c r="F645" i="3"/>
  <c r="F646" i="3"/>
  <c r="F647" i="3"/>
  <c r="F648" i="3"/>
  <c r="F649" i="3"/>
  <c r="F650" i="3"/>
  <c r="F651" i="3"/>
  <c r="F652" i="3"/>
  <c r="F653" i="3"/>
  <c r="F654" i="3"/>
  <c r="F655" i="3"/>
  <c r="F656" i="3"/>
  <c r="F657" i="3"/>
  <c r="F658" i="3"/>
  <c r="F659" i="3"/>
  <c r="F660" i="3"/>
  <c r="F661" i="3"/>
  <c r="F662" i="3"/>
  <c r="C662" i="3"/>
  <c r="B662" i="3"/>
  <c r="D662" i="3" s="1"/>
  <c r="C661" i="3"/>
  <c r="B661" i="3"/>
  <c r="D661" i="3" s="1"/>
  <c r="C660" i="3"/>
  <c r="B660" i="3"/>
  <c r="D660" i="3" s="1"/>
  <c r="C659" i="3"/>
  <c r="B659" i="3"/>
  <c r="D659" i="3" s="1"/>
  <c r="C658" i="3"/>
  <c r="B658" i="3"/>
  <c r="D658" i="3" s="1"/>
  <c r="C657" i="3"/>
  <c r="B657" i="3"/>
  <c r="D657" i="3" s="1"/>
  <c r="C656" i="3"/>
  <c r="B656" i="3"/>
  <c r="D656" i="3" s="1"/>
  <c r="C655" i="3"/>
  <c r="B655" i="3"/>
  <c r="D655" i="3" s="1"/>
  <c r="C654" i="3"/>
  <c r="B654" i="3"/>
  <c r="D654" i="3" s="1"/>
  <c r="C653" i="3"/>
  <c r="B653" i="3"/>
  <c r="D653" i="3" s="1"/>
  <c r="C652" i="3"/>
  <c r="B652" i="3"/>
  <c r="D652" i="3" s="1"/>
  <c r="C651" i="3"/>
  <c r="B651" i="3"/>
  <c r="D651" i="3" s="1"/>
  <c r="C650" i="3"/>
  <c r="B650" i="3"/>
  <c r="D650" i="3" s="1"/>
  <c r="C649" i="3"/>
  <c r="B649" i="3"/>
  <c r="D649" i="3" s="1"/>
  <c r="C648" i="3"/>
  <c r="B648" i="3"/>
  <c r="D648" i="3" s="1"/>
  <c r="C647" i="3"/>
  <c r="B647" i="3"/>
  <c r="D647" i="3" s="1"/>
  <c r="C646" i="3"/>
  <c r="B646" i="3"/>
  <c r="D646" i="3" s="1"/>
  <c r="C645" i="3"/>
  <c r="B645" i="3"/>
  <c r="D645" i="3" s="1"/>
  <c r="C644" i="3"/>
  <c r="B644" i="3"/>
  <c r="D644" i="3" s="1"/>
  <c r="C643" i="3"/>
  <c r="B643" i="3"/>
  <c r="D643" i="3" s="1"/>
  <c r="C642" i="3"/>
  <c r="B642" i="3"/>
  <c r="D642" i="3" s="1"/>
  <c r="C641" i="3"/>
  <c r="B641" i="3"/>
  <c r="D641" i="3" s="1"/>
  <c r="C640" i="3"/>
  <c r="B640" i="3"/>
  <c r="D640" i="3" s="1"/>
  <c r="C639" i="3"/>
  <c r="B639" i="3"/>
  <c r="D639" i="3" s="1"/>
  <c r="C638" i="3"/>
  <c r="B638" i="3"/>
  <c r="D638" i="3" s="1"/>
  <c r="C637" i="3"/>
  <c r="B637" i="3"/>
  <c r="D637" i="3" s="1"/>
  <c r="C636" i="3"/>
  <c r="B636" i="3"/>
  <c r="D636" i="3" s="1"/>
  <c r="C635" i="3"/>
  <c r="B635" i="3"/>
  <c r="D635" i="3" s="1"/>
  <c r="C634" i="3"/>
  <c r="B634" i="3"/>
  <c r="D634" i="3" s="1"/>
  <c r="C633" i="3"/>
  <c r="B633" i="3"/>
  <c r="D633" i="3" s="1"/>
  <c r="C632" i="3"/>
  <c r="B632" i="3"/>
  <c r="D632" i="3" s="1"/>
  <c r="C631" i="3"/>
  <c r="B631" i="3"/>
  <c r="D631" i="3" s="1"/>
  <c r="C630" i="3"/>
  <c r="B630" i="3"/>
  <c r="D630" i="3" s="1"/>
  <c r="C629" i="3"/>
  <c r="B629" i="3"/>
  <c r="D629" i="3" s="1"/>
  <c r="C628" i="3"/>
  <c r="B628" i="3"/>
  <c r="D628" i="3" s="1"/>
  <c r="F591" i="3" l="1"/>
  <c r="F592" i="3"/>
  <c r="F593" i="3"/>
  <c r="F594" i="3"/>
  <c r="F595" i="3"/>
  <c r="F596" i="3"/>
  <c r="F597" i="3"/>
  <c r="F598" i="3"/>
  <c r="F599" i="3"/>
  <c r="F600" i="3"/>
  <c r="F601" i="3"/>
  <c r="F602" i="3"/>
  <c r="F603" i="3"/>
  <c r="F604" i="3"/>
  <c r="F605" i="3"/>
  <c r="F606" i="3"/>
  <c r="F607" i="3"/>
  <c r="F608" i="3"/>
  <c r="F609" i="3"/>
  <c r="F610" i="3"/>
  <c r="F611" i="3"/>
  <c r="F612" i="3"/>
  <c r="F613" i="3"/>
  <c r="F614" i="3"/>
  <c r="F615" i="3"/>
  <c r="F616" i="3"/>
  <c r="F617" i="3"/>
  <c r="F618" i="3"/>
  <c r="F619" i="3"/>
  <c r="F620" i="3"/>
  <c r="F621" i="3"/>
  <c r="F622" i="3"/>
  <c r="F623" i="3"/>
  <c r="F624" i="3"/>
  <c r="F625" i="3"/>
  <c r="F626" i="3"/>
  <c r="F627" i="3"/>
  <c r="C627" i="3"/>
  <c r="B627" i="3"/>
  <c r="D627" i="3" s="1"/>
  <c r="C626" i="3"/>
  <c r="B626" i="3"/>
  <c r="D626" i="3" s="1"/>
  <c r="C625" i="3"/>
  <c r="B625" i="3"/>
  <c r="D625" i="3" s="1"/>
  <c r="C624" i="3"/>
  <c r="B624" i="3"/>
  <c r="D624" i="3" s="1"/>
  <c r="C623" i="3"/>
  <c r="B623" i="3"/>
  <c r="D623" i="3" s="1"/>
  <c r="C622" i="3"/>
  <c r="B622" i="3"/>
  <c r="D622" i="3" s="1"/>
  <c r="C621" i="3"/>
  <c r="B621" i="3"/>
  <c r="D621" i="3" s="1"/>
  <c r="C620" i="3"/>
  <c r="B620" i="3"/>
  <c r="D620" i="3" s="1"/>
  <c r="C619" i="3"/>
  <c r="B619" i="3"/>
  <c r="D619" i="3" s="1"/>
  <c r="C618" i="3"/>
  <c r="B618" i="3"/>
  <c r="D618" i="3" s="1"/>
  <c r="C617" i="3"/>
  <c r="B617" i="3"/>
  <c r="D617" i="3" s="1"/>
  <c r="C616" i="3"/>
  <c r="B616" i="3"/>
  <c r="D616" i="3" s="1"/>
  <c r="C615" i="3"/>
  <c r="B615" i="3"/>
  <c r="D615" i="3" s="1"/>
  <c r="C614" i="3"/>
  <c r="B614" i="3"/>
  <c r="D614" i="3" s="1"/>
  <c r="C613" i="3"/>
  <c r="B613" i="3"/>
  <c r="D613" i="3" s="1"/>
  <c r="C612" i="3"/>
  <c r="B612" i="3"/>
  <c r="D612" i="3" s="1"/>
  <c r="C611" i="3"/>
  <c r="B611" i="3"/>
  <c r="D611" i="3" s="1"/>
  <c r="C610" i="3"/>
  <c r="B610" i="3"/>
  <c r="D610" i="3" s="1"/>
  <c r="C609" i="3"/>
  <c r="B609" i="3"/>
  <c r="D609" i="3" s="1"/>
  <c r="C608" i="3"/>
  <c r="B608" i="3"/>
  <c r="D608" i="3" s="1"/>
  <c r="C607" i="3"/>
  <c r="B607" i="3"/>
  <c r="D607" i="3" s="1"/>
  <c r="C606" i="3"/>
  <c r="B606" i="3"/>
  <c r="D606" i="3" s="1"/>
  <c r="C605" i="3"/>
  <c r="B605" i="3"/>
  <c r="D605" i="3" s="1"/>
  <c r="C604" i="3"/>
  <c r="B604" i="3"/>
  <c r="D604" i="3" s="1"/>
  <c r="C603" i="3"/>
  <c r="B603" i="3"/>
  <c r="D603" i="3" s="1"/>
  <c r="C602" i="3"/>
  <c r="B602" i="3"/>
  <c r="D602" i="3" s="1"/>
  <c r="C601" i="3"/>
  <c r="B601" i="3"/>
  <c r="D601" i="3" s="1"/>
  <c r="C600" i="3"/>
  <c r="B600" i="3"/>
  <c r="D600" i="3" s="1"/>
  <c r="C599" i="3"/>
  <c r="B599" i="3"/>
  <c r="D599" i="3" s="1"/>
  <c r="C598" i="3"/>
  <c r="B598" i="3"/>
  <c r="D598" i="3" s="1"/>
  <c r="C597" i="3"/>
  <c r="B597" i="3"/>
  <c r="D597" i="3" s="1"/>
  <c r="C596" i="3"/>
  <c r="B596" i="3"/>
  <c r="D596" i="3" s="1"/>
  <c r="C595" i="3"/>
  <c r="B595" i="3"/>
  <c r="D595" i="3" s="1"/>
  <c r="C594" i="3"/>
  <c r="B594" i="3"/>
  <c r="D594" i="3" s="1"/>
  <c r="C593" i="3"/>
  <c r="B593" i="3"/>
  <c r="D593" i="3" s="1"/>
  <c r="C592" i="3"/>
  <c r="B592" i="3"/>
  <c r="D592" i="3" s="1"/>
  <c r="C591" i="3"/>
  <c r="B591" i="3"/>
  <c r="D591" i="3" s="1"/>
  <c r="F554" i="3" l="1"/>
  <c r="F555" i="3"/>
  <c r="F556" i="3"/>
  <c r="F557" i="3"/>
  <c r="F558" i="3"/>
  <c r="F559" i="3"/>
  <c r="F560" i="3"/>
  <c r="F561" i="3"/>
  <c r="F562" i="3"/>
  <c r="F563" i="3"/>
  <c r="F564" i="3"/>
  <c r="F565" i="3"/>
  <c r="F566" i="3"/>
  <c r="F567" i="3"/>
  <c r="F568" i="3"/>
  <c r="F569" i="3"/>
  <c r="F570" i="3"/>
  <c r="F571" i="3"/>
  <c r="F572" i="3"/>
  <c r="F573" i="3"/>
  <c r="F574" i="3"/>
  <c r="F575" i="3"/>
  <c r="F576" i="3"/>
  <c r="F577" i="3"/>
  <c r="F578" i="3"/>
  <c r="F579" i="3"/>
  <c r="F580" i="3"/>
  <c r="F581" i="3"/>
  <c r="F582" i="3"/>
  <c r="F583" i="3"/>
  <c r="F584" i="3"/>
  <c r="F585" i="3"/>
  <c r="F586" i="3"/>
  <c r="F587" i="3"/>
  <c r="F588" i="3"/>
  <c r="F589" i="3"/>
  <c r="F590" i="3"/>
  <c r="C590" i="3"/>
  <c r="B590" i="3"/>
  <c r="D590" i="3" s="1"/>
  <c r="C589" i="3"/>
  <c r="B589" i="3"/>
  <c r="D589" i="3" s="1"/>
  <c r="C588" i="3"/>
  <c r="B588" i="3"/>
  <c r="D588" i="3" s="1"/>
  <c r="C587" i="3"/>
  <c r="B587" i="3"/>
  <c r="D587" i="3" s="1"/>
  <c r="C586" i="3"/>
  <c r="B586" i="3"/>
  <c r="D586" i="3" s="1"/>
  <c r="C585" i="3"/>
  <c r="B585" i="3"/>
  <c r="D585" i="3" s="1"/>
  <c r="C584" i="3"/>
  <c r="B584" i="3"/>
  <c r="D584" i="3" s="1"/>
  <c r="C583" i="3"/>
  <c r="B583" i="3"/>
  <c r="D583" i="3" s="1"/>
  <c r="C582" i="3"/>
  <c r="B582" i="3"/>
  <c r="D582" i="3" s="1"/>
  <c r="C581" i="3"/>
  <c r="B581" i="3"/>
  <c r="D581" i="3" s="1"/>
  <c r="C580" i="3"/>
  <c r="B580" i="3"/>
  <c r="D580" i="3" s="1"/>
  <c r="C579" i="3"/>
  <c r="B579" i="3"/>
  <c r="D579" i="3" s="1"/>
  <c r="C578" i="3"/>
  <c r="B578" i="3"/>
  <c r="D578" i="3" s="1"/>
  <c r="C577" i="3"/>
  <c r="B577" i="3"/>
  <c r="D577" i="3" s="1"/>
  <c r="C576" i="3"/>
  <c r="B576" i="3"/>
  <c r="D576" i="3" s="1"/>
  <c r="C575" i="3"/>
  <c r="B575" i="3"/>
  <c r="D575" i="3" s="1"/>
  <c r="C574" i="3"/>
  <c r="B574" i="3"/>
  <c r="D574" i="3" s="1"/>
  <c r="C573" i="3"/>
  <c r="B573" i="3"/>
  <c r="D573" i="3" s="1"/>
  <c r="C572" i="3"/>
  <c r="B572" i="3"/>
  <c r="D572" i="3" s="1"/>
  <c r="C571" i="3"/>
  <c r="B571" i="3"/>
  <c r="D571" i="3" s="1"/>
  <c r="C570" i="3"/>
  <c r="B570" i="3"/>
  <c r="D570" i="3" s="1"/>
  <c r="C569" i="3"/>
  <c r="B569" i="3"/>
  <c r="D569" i="3" s="1"/>
  <c r="C568" i="3"/>
  <c r="B568" i="3"/>
  <c r="D568" i="3" s="1"/>
  <c r="C567" i="3"/>
  <c r="B567" i="3"/>
  <c r="D567" i="3" s="1"/>
  <c r="C566" i="3"/>
  <c r="B566" i="3"/>
  <c r="D566" i="3" s="1"/>
  <c r="C565" i="3"/>
  <c r="B565" i="3"/>
  <c r="D565" i="3" s="1"/>
  <c r="C564" i="3"/>
  <c r="B564" i="3"/>
  <c r="D564" i="3" s="1"/>
  <c r="C563" i="3"/>
  <c r="B563" i="3"/>
  <c r="D563" i="3" s="1"/>
  <c r="C562" i="3"/>
  <c r="B562" i="3"/>
  <c r="D562" i="3" s="1"/>
  <c r="C561" i="3"/>
  <c r="B561" i="3"/>
  <c r="D561" i="3" s="1"/>
  <c r="C560" i="3"/>
  <c r="B560" i="3"/>
  <c r="D560" i="3" s="1"/>
  <c r="C559" i="3"/>
  <c r="B559" i="3"/>
  <c r="D559" i="3" s="1"/>
  <c r="C558" i="3"/>
  <c r="B558" i="3"/>
  <c r="D558" i="3" s="1"/>
  <c r="C557" i="3"/>
  <c r="B557" i="3"/>
  <c r="D557" i="3" s="1"/>
  <c r="C556" i="3"/>
  <c r="B556" i="3"/>
  <c r="D556" i="3" s="1"/>
  <c r="C555" i="3"/>
  <c r="B555" i="3"/>
  <c r="D555" i="3" s="1"/>
  <c r="C554" i="3"/>
  <c r="B554" i="3"/>
  <c r="D554" i="3" s="1"/>
  <c r="F517" i="3" l="1"/>
  <c r="F518" i="3"/>
  <c r="F519" i="3"/>
  <c r="F520" i="3"/>
  <c r="F521" i="3"/>
  <c r="F522" i="3"/>
  <c r="F523" i="3"/>
  <c r="F524" i="3"/>
  <c r="F525" i="3"/>
  <c r="F526" i="3"/>
  <c r="F527" i="3"/>
  <c r="F528" i="3"/>
  <c r="F529" i="3"/>
  <c r="F530" i="3"/>
  <c r="F531" i="3"/>
  <c r="F532" i="3"/>
  <c r="F533" i="3"/>
  <c r="F534" i="3"/>
  <c r="F535" i="3"/>
  <c r="F536" i="3"/>
  <c r="F537" i="3"/>
  <c r="F538" i="3"/>
  <c r="F539" i="3"/>
  <c r="F540" i="3"/>
  <c r="F541" i="3"/>
  <c r="F542" i="3"/>
  <c r="F543" i="3"/>
  <c r="F544" i="3"/>
  <c r="F545" i="3"/>
  <c r="F546" i="3"/>
  <c r="F547" i="3"/>
  <c r="F548" i="3"/>
  <c r="F549" i="3"/>
  <c r="F550" i="3"/>
  <c r="F551" i="3"/>
  <c r="F552" i="3"/>
  <c r="F553" i="3"/>
  <c r="D528" i="3"/>
  <c r="D532" i="3"/>
  <c r="D536" i="3"/>
  <c r="D540" i="3"/>
  <c r="D544" i="3"/>
  <c r="D548" i="3"/>
  <c r="D552" i="3"/>
  <c r="C553" i="3"/>
  <c r="B553" i="3"/>
  <c r="D553" i="3" s="1"/>
  <c r="C552" i="3"/>
  <c r="B552" i="3"/>
  <c r="C551" i="3"/>
  <c r="B551" i="3"/>
  <c r="D551" i="3" s="1"/>
  <c r="C550" i="3"/>
  <c r="B550" i="3"/>
  <c r="D550" i="3" s="1"/>
  <c r="C549" i="3"/>
  <c r="B549" i="3"/>
  <c r="D549" i="3" s="1"/>
  <c r="C548" i="3"/>
  <c r="B548" i="3"/>
  <c r="C547" i="3"/>
  <c r="B547" i="3"/>
  <c r="D547" i="3" s="1"/>
  <c r="C546" i="3"/>
  <c r="B546" i="3"/>
  <c r="D546" i="3" s="1"/>
  <c r="C545" i="3"/>
  <c r="B545" i="3"/>
  <c r="D545" i="3" s="1"/>
  <c r="C544" i="3"/>
  <c r="B544" i="3"/>
  <c r="C543" i="3"/>
  <c r="B543" i="3"/>
  <c r="D543" i="3" s="1"/>
  <c r="C542" i="3"/>
  <c r="B542" i="3"/>
  <c r="D542" i="3" s="1"/>
  <c r="C541" i="3"/>
  <c r="B541" i="3"/>
  <c r="D541" i="3" s="1"/>
  <c r="C540" i="3"/>
  <c r="B540" i="3"/>
  <c r="C539" i="3"/>
  <c r="B539" i="3"/>
  <c r="D539" i="3" s="1"/>
  <c r="C538" i="3"/>
  <c r="B538" i="3"/>
  <c r="D538" i="3" s="1"/>
  <c r="C537" i="3"/>
  <c r="B537" i="3"/>
  <c r="D537" i="3" s="1"/>
  <c r="C536" i="3"/>
  <c r="B536" i="3"/>
  <c r="C535" i="3"/>
  <c r="B535" i="3"/>
  <c r="D535" i="3" s="1"/>
  <c r="C534" i="3"/>
  <c r="B534" i="3"/>
  <c r="D534" i="3" s="1"/>
  <c r="C533" i="3"/>
  <c r="B533" i="3"/>
  <c r="D533" i="3" s="1"/>
  <c r="C532" i="3"/>
  <c r="B532" i="3"/>
  <c r="C531" i="3"/>
  <c r="B531" i="3"/>
  <c r="D531" i="3" s="1"/>
  <c r="C530" i="3"/>
  <c r="B530" i="3"/>
  <c r="D530" i="3" s="1"/>
  <c r="C529" i="3"/>
  <c r="B529" i="3"/>
  <c r="D529" i="3" s="1"/>
  <c r="C528" i="3"/>
  <c r="B528" i="3"/>
  <c r="C527" i="3"/>
  <c r="B527" i="3"/>
  <c r="D527" i="3" s="1"/>
  <c r="C526" i="3"/>
  <c r="B526" i="3"/>
  <c r="D526" i="3" s="1"/>
  <c r="C525" i="3"/>
  <c r="B525" i="3"/>
  <c r="D525" i="3" s="1"/>
  <c r="C524" i="3"/>
  <c r="B524" i="3"/>
  <c r="D524" i="3" s="1"/>
  <c r="C523" i="3"/>
  <c r="B523" i="3"/>
  <c r="D523" i="3" s="1"/>
  <c r="C522" i="3"/>
  <c r="B522" i="3"/>
  <c r="D522" i="3" s="1"/>
  <c r="C521" i="3"/>
  <c r="B521" i="3"/>
  <c r="D521" i="3" s="1"/>
  <c r="C520" i="3"/>
  <c r="B520" i="3"/>
  <c r="D520" i="3" s="1"/>
  <c r="C519" i="3"/>
  <c r="B519" i="3"/>
  <c r="D519" i="3" s="1"/>
  <c r="C518" i="3"/>
  <c r="B518" i="3"/>
  <c r="D518" i="3" s="1"/>
  <c r="C517" i="3"/>
  <c r="B517" i="3"/>
  <c r="D517" i="3" s="1"/>
  <c r="F480" i="3" l="1"/>
  <c r="F481" i="3"/>
  <c r="F482" i="3"/>
  <c r="F483" i="3"/>
  <c r="F484" i="3"/>
  <c r="F485" i="3"/>
  <c r="F486" i="3"/>
  <c r="F487" i="3"/>
  <c r="F488" i="3"/>
  <c r="F489" i="3"/>
  <c r="F490" i="3"/>
  <c r="F491" i="3"/>
  <c r="F492" i="3"/>
  <c r="F493" i="3"/>
  <c r="F494" i="3"/>
  <c r="F495" i="3"/>
  <c r="F496" i="3"/>
  <c r="F497" i="3"/>
  <c r="F498" i="3"/>
  <c r="F499" i="3"/>
  <c r="F500" i="3"/>
  <c r="F501" i="3"/>
  <c r="F502" i="3"/>
  <c r="F503" i="3"/>
  <c r="F504" i="3"/>
  <c r="F505" i="3"/>
  <c r="F506" i="3"/>
  <c r="F507" i="3"/>
  <c r="F508" i="3"/>
  <c r="F509" i="3"/>
  <c r="F510" i="3"/>
  <c r="F511" i="3"/>
  <c r="F512" i="3"/>
  <c r="F513" i="3"/>
  <c r="F514" i="3"/>
  <c r="F515" i="3"/>
  <c r="F516" i="3"/>
  <c r="D495" i="3"/>
  <c r="D499" i="3"/>
  <c r="D503" i="3"/>
  <c r="D507" i="3"/>
  <c r="D511" i="3"/>
  <c r="D515" i="3"/>
  <c r="C516" i="3"/>
  <c r="B516" i="3"/>
  <c r="D516" i="3" s="1"/>
  <c r="C515" i="3"/>
  <c r="B515" i="3"/>
  <c r="C514" i="3"/>
  <c r="B514" i="3"/>
  <c r="D514" i="3" s="1"/>
  <c r="C513" i="3"/>
  <c r="B513" i="3"/>
  <c r="D513" i="3" s="1"/>
  <c r="C512" i="3"/>
  <c r="B512" i="3"/>
  <c r="D512" i="3" s="1"/>
  <c r="C511" i="3"/>
  <c r="B511" i="3"/>
  <c r="C510" i="3"/>
  <c r="B510" i="3"/>
  <c r="D510" i="3" s="1"/>
  <c r="C509" i="3"/>
  <c r="B509" i="3"/>
  <c r="D509" i="3" s="1"/>
  <c r="C508" i="3"/>
  <c r="B508" i="3"/>
  <c r="D508" i="3" s="1"/>
  <c r="C507" i="3"/>
  <c r="B507" i="3"/>
  <c r="C506" i="3"/>
  <c r="B506" i="3"/>
  <c r="D506" i="3" s="1"/>
  <c r="C505" i="3"/>
  <c r="B505" i="3"/>
  <c r="D505" i="3" s="1"/>
  <c r="C504" i="3"/>
  <c r="B504" i="3"/>
  <c r="D504" i="3" s="1"/>
  <c r="C503" i="3"/>
  <c r="B503" i="3"/>
  <c r="C502" i="3"/>
  <c r="B502" i="3"/>
  <c r="D502" i="3" s="1"/>
  <c r="C501" i="3"/>
  <c r="B501" i="3"/>
  <c r="D501" i="3" s="1"/>
  <c r="C500" i="3"/>
  <c r="B500" i="3"/>
  <c r="D500" i="3" s="1"/>
  <c r="C499" i="3"/>
  <c r="B499" i="3"/>
  <c r="C498" i="3"/>
  <c r="B498" i="3"/>
  <c r="D498" i="3" s="1"/>
  <c r="C497" i="3"/>
  <c r="B497" i="3"/>
  <c r="D497" i="3" s="1"/>
  <c r="C496" i="3"/>
  <c r="B496" i="3"/>
  <c r="D496" i="3" s="1"/>
  <c r="C495" i="3"/>
  <c r="B495" i="3"/>
  <c r="C494" i="3"/>
  <c r="B494" i="3"/>
  <c r="D494" i="3" s="1"/>
  <c r="C493" i="3"/>
  <c r="B493" i="3"/>
  <c r="D493" i="3" s="1"/>
  <c r="C492" i="3"/>
  <c r="B492" i="3"/>
  <c r="D492" i="3" s="1"/>
  <c r="C491" i="3"/>
  <c r="B491" i="3"/>
  <c r="D491" i="3" s="1"/>
  <c r="C490" i="3"/>
  <c r="B490" i="3"/>
  <c r="D490" i="3" s="1"/>
  <c r="C489" i="3"/>
  <c r="B489" i="3"/>
  <c r="D489" i="3" s="1"/>
  <c r="C488" i="3"/>
  <c r="B488" i="3"/>
  <c r="D488" i="3" s="1"/>
  <c r="C487" i="3"/>
  <c r="B487" i="3"/>
  <c r="D487" i="3" s="1"/>
  <c r="C486" i="3"/>
  <c r="B486" i="3"/>
  <c r="D486" i="3" s="1"/>
  <c r="C485" i="3"/>
  <c r="B485" i="3"/>
  <c r="D485" i="3" s="1"/>
  <c r="C484" i="3"/>
  <c r="B484" i="3"/>
  <c r="D484" i="3" s="1"/>
  <c r="C483" i="3"/>
  <c r="B483" i="3"/>
  <c r="D483" i="3" s="1"/>
  <c r="C482" i="3"/>
  <c r="B482" i="3"/>
  <c r="D482" i="3" s="1"/>
  <c r="C481" i="3"/>
  <c r="B481" i="3"/>
  <c r="D481" i="3" s="1"/>
  <c r="C480" i="3"/>
  <c r="B480" i="3"/>
  <c r="D480" i="3" s="1"/>
  <c r="F443" i="3" l="1"/>
  <c r="F444" i="3"/>
  <c r="F445" i="3"/>
  <c r="F446" i="3"/>
  <c r="F447" i="3"/>
  <c r="F448" i="3"/>
  <c r="F449" i="3"/>
  <c r="F450" i="3"/>
  <c r="F451" i="3"/>
  <c r="F452" i="3"/>
  <c r="F453" i="3"/>
  <c r="F454" i="3"/>
  <c r="F455" i="3"/>
  <c r="F456" i="3"/>
  <c r="F457" i="3"/>
  <c r="F458" i="3"/>
  <c r="F459" i="3"/>
  <c r="F460" i="3"/>
  <c r="F461" i="3"/>
  <c r="F462" i="3"/>
  <c r="F463" i="3"/>
  <c r="F464" i="3"/>
  <c r="F465" i="3"/>
  <c r="F466" i="3"/>
  <c r="F467" i="3"/>
  <c r="F468" i="3"/>
  <c r="F469" i="3"/>
  <c r="F470" i="3"/>
  <c r="F471" i="3"/>
  <c r="F472" i="3"/>
  <c r="F473" i="3"/>
  <c r="F474" i="3"/>
  <c r="F475" i="3"/>
  <c r="F476" i="3"/>
  <c r="F477" i="3"/>
  <c r="F478" i="3"/>
  <c r="F479" i="3"/>
  <c r="D454" i="3"/>
  <c r="D458" i="3"/>
  <c r="D462" i="3"/>
  <c r="D466" i="3"/>
  <c r="D470" i="3"/>
  <c r="D474" i="3"/>
  <c r="D478" i="3"/>
  <c r="C479" i="3"/>
  <c r="B479" i="3"/>
  <c r="D479" i="3" s="1"/>
  <c r="C478" i="3"/>
  <c r="B478" i="3"/>
  <c r="C477" i="3"/>
  <c r="B477" i="3"/>
  <c r="D477" i="3" s="1"/>
  <c r="C476" i="3"/>
  <c r="B476" i="3"/>
  <c r="D476" i="3" s="1"/>
  <c r="C475" i="3"/>
  <c r="B475" i="3"/>
  <c r="D475" i="3" s="1"/>
  <c r="C474" i="3"/>
  <c r="B474" i="3"/>
  <c r="C473" i="3"/>
  <c r="B473" i="3"/>
  <c r="D473" i="3" s="1"/>
  <c r="C472" i="3"/>
  <c r="B472" i="3"/>
  <c r="D472" i="3" s="1"/>
  <c r="C471" i="3"/>
  <c r="B471" i="3"/>
  <c r="D471" i="3" s="1"/>
  <c r="C470" i="3"/>
  <c r="B470" i="3"/>
  <c r="C469" i="3"/>
  <c r="B469" i="3"/>
  <c r="D469" i="3" s="1"/>
  <c r="C468" i="3"/>
  <c r="B468" i="3"/>
  <c r="D468" i="3" s="1"/>
  <c r="C467" i="3"/>
  <c r="B467" i="3"/>
  <c r="D467" i="3" s="1"/>
  <c r="C466" i="3"/>
  <c r="B466" i="3"/>
  <c r="C465" i="3"/>
  <c r="B465" i="3"/>
  <c r="D465" i="3" s="1"/>
  <c r="C464" i="3"/>
  <c r="B464" i="3"/>
  <c r="D464" i="3" s="1"/>
  <c r="C463" i="3"/>
  <c r="B463" i="3"/>
  <c r="D463" i="3" s="1"/>
  <c r="C462" i="3"/>
  <c r="B462" i="3"/>
  <c r="C461" i="3"/>
  <c r="B461" i="3"/>
  <c r="D461" i="3" s="1"/>
  <c r="C460" i="3"/>
  <c r="B460" i="3"/>
  <c r="D460" i="3" s="1"/>
  <c r="C459" i="3"/>
  <c r="B459" i="3"/>
  <c r="D459" i="3" s="1"/>
  <c r="C458" i="3"/>
  <c r="B458" i="3"/>
  <c r="C457" i="3"/>
  <c r="B457" i="3"/>
  <c r="D457" i="3" s="1"/>
  <c r="C456" i="3"/>
  <c r="B456" i="3"/>
  <c r="D456" i="3" s="1"/>
  <c r="C455" i="3"/>
  <c r="B455" i="3"/>
  <c r="D455" i="3" s="1"/>
  <c r="C454" i="3"/>
  <c r="B454" i="3"/>
  <c r="C453" i="3"/>
  <c r="B453" i="3"/>
  <c r="D453" i="3" s="1"/>
  <c r="C452" i="3"/>
  <c r="B452" i="3"/>
  <c r="D452" i="3" s="1"/>
  <c r="C451" i="3"/>
  <c r="B451" i="3"/>
  <c r="D451" i="3" s="1"/>
  <c r="C450" i="3"/>
  <c r="B450" i="3"/>
  <c r="D450" i="3" s="1"/>
  <c r="C449" i="3"/>
  <c r="B449" i="3"/>
  <c r="D449" i="3" s="1"/>
  <c r="C448" i="3"/>
  <c r="B448" i="3"/>
  <c r="D448" i="3" s="1"/>
  <c r="C447" i="3"/>
  <c r="B447" i="3"/>
  <c r="D447" i="3" s="1"/>
  <c r="C446" i="3"/>
  <c r="B446" i="3"/>
  <c r="D446" i="3" s="1"/>
  <c r="C445" i="3"/>
  <c r="B445" i="3"/>
  <c r="D445" i="3" s="1"/>
  <c r="C444" i="3"/>
  <c r="B444" i="3"/>
  <c r="D444" i="3" s="1"/>
  <c r="C443" i="3"/>
  <c r="B443" i="3"/>
  <c r="D443" i="3" s="1"/>
  <c r="F406" i="3" l="1"/>
  <c r="F407" i="3"/>
  <c r="F408" i="3"/>
  <c r="F409" i="3"/>
  <c r="F410" i="3"/>
  <c r="F411" i="3"/>
  <c r="F412" i="3"/>
  <c r="F413" i="3"/>
  <c r="F414" i="3"/>
  <c r="F415" i="3"/>
  <c r="F416" i="3"/>
  <c r="F417" i="3"/>
  <c r="F418" i="3"/>
  <c r="F419" i="3"/>
  <c r="F420" i="3"/>
  <c r="F421" i="3"/>
  <c r="F422" i="3"/>
  <c r="F423" i="3"/>
  <c r="F424" i="3"/>
  <c r="F425" i="3"/>
  <c r="F426" i="3"/>
  <c r="F427" i="3"/>
  <c r="F428" i="3"/>
  <c r="F429" i="3"/>
  <c r="F430" i="3"/>
  <c r="F431" i="3"/>
  <c r="F432" i="3"/>
  <c r="F433" i="3"/>
  <c r="F434" i="3"/>
  <c r="F435" i="3"/>
  <c r="F436" i="3"/>
  <c r="F437" i="3"/>
  <c r="F438" i="3"/>
  <c r="F439" i="3"/>
  <c r="F440" i="3"/>
  <c r="F441" i="3"/>
  <c r="F442" i="3"/>
  <c r="D417" i="3"/>
  <c r="D421" i="3"/>
  <c r="D425" i="3"/>
  <c r="D429" i="3"/>
  <c r="D433" i="3"/>
  <c r="D437" i="3"/>
  <c r="D441" i="3"/>
  <c r="C442" i="3"/>
  <c r="B442" i="3"/>
  <c r="D442" i="3" s="1"/>
  <c r="C441" i="3"/>
  <c r="B441" i="3"/>
  <c r="C440" i="3"/>
  <c r="B440" i="3"/>
  <c r="D440" i="3" s="1"/>
  <c r="C439" i="3"/>
  <c r="B439" i="3"/>
  <c r="D439" i="3" s="1"/>
  <c r="C438" i="3"/>
  <c r="B438" i="3"/>
  <c r="D438" i="3" s="1"/>
  <c r="C437" i="3"/>
  <c r="B437" i="3"/>
  <c r="C436" i="3"/>
  <c r="B436" i="3"/>
  <c r="D436" i="3" s="1"/>
  <c r="C435" i="3"/>
  <c r="B435" i="3"/>
  <c r="D435" i="3" s="1"/>
  <c r="C434" i="3"/>
  <c r="B434" i="3"/>
  <c r="D434" i="3" s="1"/>
  <c r="C433" i="3"/>
  <c r="B433" i="3"/>
  <c r="C432" i="3"/>
  <c r="B432" i="3"/>
  <c r="D432" i="3" s="1"/>
  <c r="C431" i="3"/>
  <c r="B431" i="3"/>
  <c r="D431" i="3" s="1"/>
  <c r="C430" i="3"/>
  <c r="B430" i="3"/>
  <c r="D430" i="3" s="1"/>
  <c r="C429" i="3"/>
  <c r="B429" i="3"/>
  <c r="C428" i="3"/>
  <c r="B428" i="3"/>
  <c r="D428" i="3" s="1"/>
  <c r="C427" i="3"/>
  <c r="B427" i="3"/>
  <c r="D427" i="3" s="1"/>
  <c r="C426" i="3"/>
  <c r="B426" i="3"/>
  <c r="D426" i="3" s="1"/>
  <c r="C425" i="3"/>
  <c r="B425" i="3"/>
  <c r="C424" i="3"/>
  <c r="B424" i="3"/>
  <c r="D424" i="3" s="1"/>
  <c r="C423" i="3"/>
  <c r="B423" i="3"/>
  <c r="D423" i="3" s="1"/>
  <c r="C422" i="3"/>
  <c r="B422" i="3"/>
  <c r="D422" i="3" s="1"/>
  <c r="C421" i="3"/>
  <c r="B421" i="3"/>
  <c r="C420" i="3"/>
  <c r="B420" i="3"/>
  <c r="D420" i="3" s="1"/>
  <c r="C419" i="3"/>
  <c r="B419" i="3"/>
  <c r="D419" i="3" s="1"/>
  <c r="C418" i="3"/>
  <c r="B418" i="3"/>
  <c r="D418" i="3" s="1"/>
  <c r="C417" i="3"/>
  <c r="B417" i="3"/>
  <c r="C416" i="3"/>
  <c r="B416" i="3"/>
  <c r="D416" i="3" s="1"/>
  <c r="C415" i="3"/>
  <c r="B415" i="3"/>
  <c r="D415" i="3" s="1"/>
  <c r="C414" i="3"/>
  <c r="B414" i="3"/>
  <c r="D414" i="3" s="1"/>
  <c r="C413" i="3"/>
  <c r="B413" i="3"/>
  <c r="D413" i="3" s="1"/>
  <c r="C412" i="3"/>
  <c r="B412" i="3"/>
  <c r="D412" i="3" s="1"/>
  <c r="C411" i="3"/>
  <c r="B411" i="3"/>
  <c r="D411" i="3" s="1"/>
  <c r="C410" i="3"/>
  <c r="B410" i="3"/>
  <c r="D410" i="3" s="1"/>
  <c r="C409" i="3"/>
  <c r="B409" i="3"/>
  <c r="D409" i="3" s="1"/>
  <c r="C408" i="3"/>
  <c r="B408" i="3"/>
  <c r="D408" i="3" s="1"/>
  <c r="C407" i="3"/>
  <c r="B407" i="3"/>
  <c r="D407" i="3" s="1"/>
  <c r="C406" i="3"/>
  <c r="B406" i="3"/>
  <c r="D406" i="3" s="1"/>
  <c r="F370" i="3" l="1"/>
  <c r="F371" i="3"/>
  <c r="F372" i="3"/>
  <c r="F373" i="3"/>
  <c r="F374" i="3"/>
  <c r="F375" i="3"/>
  <c r="F376" i="3"/>
  <c r="F377" i="3"/>
  <c r="F378" i="3"/>
  <c r="F379" i="3"/>
  <c r="F380" i="3"/>
  <c r="F381" i="3"/>
  <c r="F382" i="3"/>
  <c r="F383" i="3"/>
  <c r="F384" i="3"/>
  <c r="F385" i="3"/>
  <c r="F386" i="3"/>
  <c r="F387" i="3"/>
  <c r="F388" i="3"/>
  <c r="F389" i="3"/>
  <c r="F390" i="3"/>
  <c r="F391" i="3"/>
  <c r="F392" i="3"/>
  <c r="F393" i="3"/>
  <c r="F394" i="3"/>
  <c r="F395" i="3"/>
  <c r="F396" i="3"/>
  <c r="F397" i="3"/>
  <c r="F398" i="3"/>
  <c r="F399" i="3"/>
  <c r="F400" i="3"/>
  <c r="F401" i="3"/>
  <c r="F402" i="3"/>
  <c r="F403" i="3"/>
  <c r="F404" i="3"/>
  <c r="F405" i="3"/>
  <c r="D373" i="3"/>
  <c r="D377" i="3"/>
  <c r="D381" i="3"/>
  <c r="D385" i="3"/>
  <c r="D389" i="3"/>
  <c r="D393" i="3"/>
  <c r="D397" i="3"/>
  <c r="D401" i="3"/>
  <c r="D405" i="3"/>
  <c r="C405" i="3"/>
  <c r="B405" i="3"/>
  <c r="C404" i="3"/>
  <c r="B404" i="3"/>
  <c r="D404" i="3" s="1"/>
  <c r="C403" i="3"/>
  <c r="B403" i="3"/>
  <c r="D403" i="3" s="1"/>
  <c r="C402" i="3"/>
  <c r="B402" i="3"/>
  <c r="D402" i="3" s="1"/>
  <c r="C401" i="3"/>
  <c r="B401" i="3"/>
  <c r="C400" i="3"/>
  <c r="B400" i="3"/>
  <c r="D400" i="3" s="1"/>
  <c r="C399" i="3"/>
  <c r="B399" i="3"/>
  <c r="D399" i="3" s="1"/>
  <c r="C398" i="3"/>
  <c r="B398" i="3"/>
  <c r="D398" i="3" s="1"/>
  <c r="C397" i="3"/>
  <c r="B397" i="3"/>
  <c r="C396" i="3"/>
  <c r="B396" i="3"/>
  <c r="D396" i="3" s="1"/>
  <c r="C395" i="3"/>
  <c r="B395" i="3"/>
  <c r="D395" i="3" s="1"/>
  <c r="C394" i="3"/>
  <c r="B394" i="3"/>
  <c r="D394" i="3" s="1"/>
  <c r="C393" i="3"/>
  <c r="B393" i="3"/>
  <c r="C392" i="3"/>
  <c r="B392" i="3"/>
  <c r="D392" i="3" s="1"/>
  <c r="C391" i="3"/>
  <c r="B391" i="3"/>
  <c r="D391" i="3" s="1"/>
  <c r="C390" i="3"/>
  <c r="B390" i="3"/>
  <c r="D390" i="3" s="1"/>
  <c r="C389" i="3"/>
  <c r="B389" i="3"/>
  <c r="C388" i="3"/>
  <c r="B388" i="3"/>
  <c r="D388" i="3" s="1"/>
  <c r="C387" i="3"/>
  <c r="B387" i="3"/>
  <c r="D387" i="3" s="1"/>
  <c r="C386" i="3"/>
  <c r="B386" i="3"/>
  <c r="D386" i="3" s="1"/>
  <c r="C385" i="3"/>
  <c r="B385" i="3"/>
  <c r="C384" i="3"/>
  <c r="B384" i="3"/>
  <c r="D384" i="3" s="1"/>
  <c r="C383" i="3"/>
  <c r="B383" i="3"/>
  <c r="D383" i="3" s="1"/>
  <c r="C382" i="3"/>
  <c r="B382" i="3"/>
  <c r="D382" i="3" s="1"/>
  <c r="C381" i="3"/>
  <c r="B381" i="3"/>
  <c r="C380" i="3"/>
  <c r="B380" i="3"/>
  <c r="D380" i="3" s="1"/>
  <c r="C379" i="3"/>
  <c r="B379" i="3"/>
  <c r="D379" i="3" s="1"/>
  <c r="C378" i="3"/>
  <c r="B378" i="3"/>
  <c r="D378" i="3" s="1"/>
  <c r="C377" i="3"/>
  <c r="B377" i="3"/>
  <c r="C376" i="3"/>
  <c r="B376" i="3"/>
  <c r="D376" i="3" s="1"/>
  <c r="C375" i="3"/>
  <c r="B375" i="3"/>
  <c r="D375" i="3" s="1"/>
  <c r="C374" i="3"/>
  <c r="B374" i="3"/>
  <c r="D374" i="3" s="1"/>
  <c r="C373" i="3"/>
  <c r="B373" i="3"/>
  <c r="C372" i="3"/>
  <c r="B372" i="3"/>
  <c r="D372" i="3" s="1"/>
  <c r="C371" i="3"/>
  <c r="B371" i="3"/>
  <c r="D371" i="3" s="1"/>
  <c r="C370" i="3"/>
  <c r="B370" i="3"/>
  <c r="D370" i="3" s="1"/>
  <c r="F333" i="3" l="1"/>
  <c r="F334" i="3"/>
  <c r="F335" i="3"/>
  <c r="F336" i="3"/>
  <c r="F337" i="3"/>
  <c r="F338" i="3"/>
  <c r="F339" i="3"/>
  <c r="F340" i="3"/>
  <c r="F341" i="3"/>
  <c r="F342" i="3"/>
  <c r="F343" i="3"/>
  <c r="F344" i="3"/>
  <c r="F345" i="3"/>
  <c r="F346" i="3"/>
  <c r="F347" i="3"/>
  <c r="F348" i="3"/>
  <c r="F349" i="3"/>
  <c r="F350" i="3"/>
  <c r="F351" i="3"/>
  <c r="F352" i="3"/>
  <c r="F353" i="3"/>
  <c r="F354" i="3"/>
  <c r="F355" i="3"/>
  <c r="F356" i="3"/>
  <c r="F357" i="3"/>
  <c r="F358" i="3"/>
  <c r="F359" i="3"/>
  <c r="F360" i="3"/>
  <c r="F361" i="3"/>
  <c r="F362" i="3"/>
  <c r="F363" i="3"/>
  <c r="F364" i="3"/>
  <c r="F365" i="3"/>
  <c r="F366" i="3"/>
  <c r="F367" i="3"/>
  <c r="F368" i="3"/>
  <c r="F369" i="3"/>
  <c r="C369" i="3"/>
  <c r="B369" i="3"/>
  <c r="D369" i="3" s="1"/>
  <c r="C368" i="3"/>
  <c r="B368" i="3"/>
  <c r="D368" i="3" s="1"/>
  <c r="C367" i="3"/>
  <c r="B367" i="3"/>
  <c r="D367" i="3" s="1"/>
  <c r="C366" i="3"/>
  <c r="B366" i="3"/>
  <c r="D366" i="3" s="1"/>
  <c r="C365" i="3"/>
  <c r="B365" i="3"/>
  <c r="D365" i="3" s="1"/>
  <c r="C364" i="3"/>
  <c r="B364" i="3"/>
  <c r="D364" i="3" s="1"/>
  <c r="C363" i="3"/>
  <c r="B363" i="3"/>
  <c r="D363" i="3" s="1"/>
  <c r="C362" i="3"/>
  <c r="B362" i="3"/>
  <c r="D362" i="3" s="1"/>
  <c r="C361" i="3"/>
  <c r="B361" i="3"/>
  <c r="D361" i="3" s="1"/>
  <c r="C360" i="3"/>
  <c r="B360" i="3"/>
  <c r="D360" i="3" s="1"/>
  <c r="C359" i="3"/>
  <c r="B359" i="3"/>
  <c r="D359" i="3" s="1"/>
  <c r="C358" i="3"/>
  <c r="B358" i="3"/>
  <c r="D358" i="3" s="1"/>
  <c r="C357" i="3"/>
  <c r="B357" i="3"/>
  <c r="D357" i="3" s="1"/>
  <c r="C356" i="3"/>
  <c r="B356" i="3"/>
  <c r="D356" i="3" s="1"/>
  <c r="C355" i="3"/>
  <c r="B355" i="3"/>
  <c r="D355" i="3" s="1"/>
  <c r="C354" i="3"/>
  <c r="B354" i="3"/>
  <c r="D354" i="3" s="1"/>
  <c r="C353" i="3"/>
  <c r="B353" i="3"/>
  <c r="D353" i="3" s="1"/>
  <c r="C352" i="3"/>
  <c r="B352" i="3"/>
  <c r="D352" i="3" s="1"/>
  <c r="C351" i="3"/>
  <c r="B351" i="3"/>
  <c r="D351" i="3" s="1"/>
  <c r="C350" i="3"/>
  <c r="B350" i="3"/>
  <c r="D350" i="3" s="1"/>
  <c r="C349" i="3"/>
  <c r="B349" i="3"/>
  <c r="D349" i="3" s="1"/>
  <c r="C348" i="3"/>
  <c r="B348" i="3"/>
  <c r="D348" i="3" s="1"/>
  <c r="C347" i="3"/>
  <c r="B347" i="3"/>
  <c r="D347" i="3" s="1"/>
  <c r="C346" i="3"/>
  <c r="B346" i="3"/>
  <c r="D346" i="3" s="1"/>
  <c r="C345" i="3"/>
  <c r="B345" i="3"/>
  <c r="D345" i="3" s="1"/>
  <c r="C344" i="3"/>
  <c r="B344" i="3"/>
  <c r="D344" i="3" s="1"/>
  <c r="C343" i="3"/>
  <c r="B343" i="3"/>
  <c r="D343" i="3" s="1"/>
  <c r="C342" i="3"/>
  <c r="B342" i="3"/>
  <c r="D342" i="3" s="1"/>
  <c r="C341" i="3"/>
  <c r="B341" i="3"/>
  <c r="D341" i="3" s="1"/>
  <c r="C340" i="3"/>
  <c r="B340" i="3"/>
  <c r="D340" i="3" s="1"/>
  <c r="C339" i="3"/>
  <c r="B339" i="3"/>
  <c r="D339" i="3" s="1"/>
  <c r="C338" i="3"/>
  <c r="B338" i="3"/>
  <c r="D338" i="3" s="1"/>
  <c r="C337" i="3"/>
  <c r="B337" i="3"/>
  <c r="D337" i="3" s="1"/>
  <c r="C336" i="3"/>
  <c r="B336" i="3"/>
  <c r="D336" i="3" s="1"/>
  <c r="C335" i="3"/>
  <c r="B335" i="3"/>
  <c r="D335" i="3" s="1"/>
  <c r="C334" i="3"/>
  <c r="B334" i="3"/>
  <c r="D334" i="3" s="1"/>
  <c r="C333" i="3"/>
  <c r="B333" i="3"/>
  <c r="D333" i="3" s="1"/>
  <c r="F296" i="3" l="1"/>
  <c r="F297" i="3"/>
  <c r="F298" i="3"/>
  <c r="F299" i="3"/>
  <c r="F300" i="3"/>
  <c r="F301" i="3"/>
  <c r="F302" i="3"/>
  <c r="F303" i="3"/>
  <c r="F304" i="3"/>
  <c r="F305" i="3"/>
  <c r="F306" i="3"/>
  <c r="F307" i="3"/>
  <c r="F308" i="3"/>
  <c r="F309" i="3"/>
  <c r="F310" i="3"/>
  <c r="F311" i="3"/>
  <c r="F312" i="3"/>
  <c r="F313" i="3"/>
  <c r="F314" i="3"/>
  <c r="F315" i="3"/>
  <c r="F316" i="3"/>
  <c r="F317" i="3"/>
  <c r="F318" i="3"/>
  <c r="F319" i="3"/>
  <c r="F320" i="3"/>
  <c r="F321" i="3"/>
  <c r="F322" i="3"/>
  <c r="F323" i="3"/>
  <c r="F324" i="3"/>
  <c r="F325" i="3"/>
  <c r="F326" i="3"/>
  <c r="F327" i="3"/>
  <c r="F328" i="3"/>
  <c r="F329" i="3"/>
  <c r="F330" i="3"/>
  <c r="F331" i="3"/>
  <c r="F332" i="3"/>
  <c r="D307" i="3"/>
  <c r="D311" i="3"/>
  <c r="D315" i="3"/>
  <c r="D319" i="3"/>
  <c r="D323" i="3"/>
  <c r="D327" i="3"/>
  <c r="D331" i="3"/>
  <c r="C332" i="3"/>
  <c r="B332" i="3"/>
  <c r="D332" i="3" s="1"/>
  <c r="C331" i="3"/>
  <c r="B331" i="3"/>
  <c r="C330" i="3"/>
  <c r="B330" i="3"/>
  <c r="D330" i="3" s="1"/>
  <c r="C329" i="3"/>
  <c r="B329" i="3"/>
  <c r="D329" i="3" s="1"/>
  <c r="C328" i="3"/>
  <c r="B328" i="3"/>
  <c r="D328" i="3" s="1"/>
  <c r="C327" i="3"/>
  <c r="B327" i="3"/>
  <c r="C326" i="3"/>
  <c r="B326" i="3"/>
  <c r="D326" i="3" s="1"/>
  <c r="C325" i="3"/>
  <c r="B325" i="3"/>
  <c r="D325" i="3" s="1"/>
  <c r="C324" i="3"/>
  <c r="B324" i="3"/>
  <c r="D324" i="3" s="1"/>
  <c r="C323" i="3"/>
  <c r="B323" i="3"/>
  <c r="C322" i="3"/>
  <c r="B322" i="3"/>
  <c r="D322" i="3" s="1"/>
  <c r="C321" i="3"/>
  <c r="B321" i="3"/>
  <c r="D321" i="3" s="1"/>
  <c r="C320" i="3"/>
  <c r="B320" i="3"/>
  <c r="D320" i="3" s="1"/>
  <c r="C319" i="3"/>
  <c r="B319" i="3"/>
  <c r="C318" i="3"/>
  <c r="B318" i="3"/>
  <c r="D318" i="3" s="1"/>
  <c r="C317" i="3"/>
  <c r="B317" i="3"/>
  <c r="D317" i="3" s="1"/>
  <c r="C316" i="3"/>
  <c r="B316" i="3"/>
  <c r="D316" i="3" s="1"/>
  <c r="C315" i="3"/>
  <c r="B315" i="3"/>
  <c r="C314" i="3"/>
  <c r="B314" i="3"/>
  <c r="D314" i="3" s="1"/>
  <c r="C313" i="3"/>
  <c r="B313" i="3"/>
  <c r="D313" i="3" s="1"/>
  <c r="C312" i="3"/>
  <c r="B312" i="3"/>
  <c r="D312" i="3" s="1"/>
  <c r="C311" i="3"/>
  <c r="B311" i="3"/>
  <c r="C310" i="3"/>
  <c r="B310" i="3"/>
  <c r="D310" i="3" s="1"/>
  <c r="C309" i="3"/>
  <c r="B309" i="3"/>
  <c r="D309" i="3" s="1"/>
  <c r="C308" i="3"/>
  <c r="B308" i="3"/>
  <c r="D308" i="3" s="1"/>
  <c r="C307" i="3"/>
  <c r="B307" i="3"/>
  <c r="C306" i="3"/>
  <c r="B306" i="3"/>
  <c r="D306" i="3" s="1"/>
  <c r="C305" i="3"/>
  <c r="B305" i="3"/>
  <c r="D305" i="3" s="1"/>
  <c r="C304" i="3"/>
  <c r="B304" i="3"/>
  <c r="D304" i="3" s="1"/>
  <c r="C303" i="3"/>
  <c r="B303" i="3"/>
  <c r="D303" i="3" s="1"/>
  <c r="C302" i="3"/>
  <c r="B302" i="3"/>
  <c r="D302" i="3" s="1"/>
  <c r="C301" i="3"/>
  <c r="B301" i="3"/>
  <c r="D301" i="3" s="1"/>
  <c r="C300" i="3"/>
  <c r="B300" i="3"/>
  <c r="D300" i="3" s="1"/>
  <c r="C299" i="3"/>
  <c r="B299" i="3"/>
  <c r="D299" i="3" s="1"/>
  <c r="C298" i="3"/>
  <c r="B298" i="3"/>
  <c r="D298" i="3" s="1"/>
  <c r="C297" i="3"/>
  <c r="B297" i="3"/>
  <c r="D297" i="3" s="1"/>
  <c r="C296" i="3"/>
  <c r="B296" i="3"/>
  <c r="D296" i="3" s="1"/>
  <c r="F259" i="3" l="1"/>
  <c r="F260" i="3"/>
  <c r="F261" i="3"/>
  <c r="F262" i="3"/>
  <c r="F263" i="3"/>
  <c r="F264" i="3"/>
  <c r="F265" i="3"/>
  <c r="F266" i="3"/>
  <c r="F267" i="3"/>
  <c r="F268" i="3"/>
  <c r="F269" i="3"/>
  <c r="F270" i="3"/>
  <c r="F271" i="3"/>
  <c r="F272" i="3"/>
  <c r="F273" i="3"/>
  <c r="F274" i="3"/>
  <c r="F275" i="3"/>
  <c r="F276" i="3"/>
  <c r="F277" i="3"/>
  <c r="F278" i="3"/>
  <c r="F279" i="3"/>
  <c r="F280" i="3"/>
  <c r="F281" i="3"/>
  <c r="F282" i="3"/>
  <c r="F283" i="3"/>
  <c r="F284" i="3"/>
  <c r="F285" i="3"/>
  <c r="F286" i="3"/>
  <c r="F287" i="3"/>
  <c r="F288" i="3"/>
  <c r="F289" i="3"/>
  <c r="F290" i="3"/>
  <c r="F291" i="3"/>
  <c r="F292" i="3"/>
  <c r="F293" i="3"/>
  <c r="F294" i="3"/>
  <c r="F295" i="3"/>
  <c r="D278" i="3"/>
  <c r="D282" i="3"/>
  <c r="D286" i="3"/>
  <c r="D290" i="3"/>
  <c r="D294" i="3"/>
  <c r="C295" i="3"/>
  <c r="B295" i="3"/>
  <c r="D295" i="3" s="1"/>
  <c r="C294" i="3"/>
  <c r="B294" i="3"/>
  <c r="C293" i="3"/>
  <c r="B293" i="3"/>
  <c r="D293" i="3" s="1"/>
  <c r="C292" i="3"/>
  <c r="B292" i="3"/>
  <c r="D292" i="3" s="1"/>
  <c r="C291" i="3"/>
  <c r="B291" i="3"/>
  <c r="D291" i="3" s="1"/>
  <c r="C290" i="3"/>
  <c r="B290" i="3"/>
  <c r="C289" i="3"/>
  <c r="B289" i="3"/>
  <c r="D289" i="3" s="1"/>
  <c r="C288" i="3"/>
  <c r="B288" i="3"/>
  <c r="D288" i="3" s="1"/>
  <c r="C287" i="3"/>
  <c r="B287" i="3"/>
  <c r="D287" i="3" s="1"/>
  <c r="C286" i="3"/>
  <c r="B286" i="3"/>
  <c r="C285" i="3"/>
  <c r="B285" i="3"/>
  <c r="D285" i="3" s="1"/>
  <c r="C284" i="3"/>
  <c r="B284" i="3"/>
  <c r="D284" i="3" s="1"/>
  <c r="C283" i="3"/>
  <c r="B283" i="3"/>
  <c r="D283" i="3" s="1"/>
  <c r="C282" i="3"/>
  <c r="B282" i="3"/>
  <c r="C281" i="3"/>
  <c r="B281" i="3"/>
  <c r="D281" i="3" s="1"/>
  <c r="C280" i="3"/>
  <c r="B280" i="3"/>
  <c r="D280" i="3" s="1"/>
  <c r="C279" i="3"/>
  <c r="B279" i="3"/>
  <c r="D279" i="3" s="1"/>
  <c r="C278" i="3"/>
  <c r="B278" i="3"/>
  <c r="C277" i="3"/>
  <c r="B277" i="3"/>
  <c r="D277" i="3" s="1"/>
  <c r="C276" i="3"/>
  <c r="B276" i="3"/>
  <c r="D276" i="3" s="1"/>
  <c r="C275" i="3"/>
  <c r="B275" i="3"/>
  <c r="D275" i="3" s="1"/>
  <c r="C274" i="3"/>
  <c r="B274" i="3"/>
  <c r="D274" i="3" s="1"/>
  <c r="C273" i="3"/>
  <c r="B273" i="3"/>
  <c r="D273" i="3" s="1"/>
  <c r="C272" i="3"/>
  <c r="B272" i="3"/>
  <c r="D272" i="3" s="1"/>
  <c r="C271" i="3"/>
  <c r="B271" i="3"/>
  <c r="D271" i="3" s="1"/>
  <c r="C270" i="3"/>
  <c r="B270" i="3"/>
  <c r="D270" i="3" s="1"/>
  <c r="C269" i="3"/>
  <c r="B269" i="3"/>
  <c r="D269" i="3" s="1"/>
  <c r="C268" i="3"/>
  <c r="B268" i="3"/>
  <c r="D268" i="3" s="1"/>
  <c r="C267" i="3"/>
  <c r="B267" i="3"/>
  <c r="D267" i="3" s="1"/>
  <c r="C266" i="3"/>
  <c r="B266" i="3"/>
  <c r="D266" i="3" s="1"/>
  <c r="C265" i="3"/>
  <c r="B265" i="3"/>
  <c r="D265" i="3" s="1"/>
  <c r="C264" i="3"/>
  <c r="B264" i="3"/>
  <c r="D264" i="3" s="1"/>
  <c r="C263" i="3"/>
  <c r="B263" i="3"/>
  <c r="D263" i="3" s="1"/>
  <c r="C262" i="3"/>
  <c r="B262" i="3"/>
  <c r="D262" i="3" s="1"/>
  <c r="C261" i="3"/>
  <c r="B261" i="3"/>
  <c r="D261" i="3" s="1"/>
  <c r="C260" i="3"/>
  <c r="B260" i="3"/>
  <c r="D260" i="3" s="1"/>
  <c r="C259" i="3"/>
  <c r="B259" i="3"/>
  <c r="D259" i="3" s="1"/>
  <c r="F225" i="3" l="1"/>
  <c r="F226" i="3"/>
  <c r="F227" i="3"/>
  <c r="F228" i="3"/>
  <c r="F229" i="3"/>
  <c r="F230" i="3"/>
  <c r="F231" i="3"/>
  <c r="F232" i="3"/>
  <c r="F233" i="3"/>
  <c r="F234" i="3"/>
  <c r="F235" i="3"/>
  <c r="F236" i="3"/>
  <c r="F237" i="3"/>
  <c r="F238" i="3"/>
  <c r="F239" i="3"/>
  <c r="F240" i="3"/>
  <c r="F241" i="3"/>
  <c r="F242" i="3"/>
  <c r="F243" i="3"/>
  <c r="F244" i="3"/>
  <c r="F245" i="3"/>
  <c r="F246" i="3"/>
  <c r="F247" i="3"/>
  <c r="F248" i="3"/>
  <c r="F249" i="3"/>
  <c r="F250" i="3"/>
  <c r="F251" i="3"/>
  <c r="F252" i="3"/>
  <c r="F253" i="3"/>
  <c r="F254" i="3"/>
  <c r="F255" i="3"/>
  <c r="F256" i="3"/>
  <c r="F257" i="3"/>
  <c r="F258" i="3"/>
  <c r="F224" i="3"/>
  <c r="D233" i="3"/>
  <c r="D237" i="3"/>
  <c r="D241" i="3"/>
  <c r="D245" i="3"/>
  <c r="D249" i="3"/>
  <c r="D253" i="3"/>
  <c r="D257" i="3"/>
  <c r="C258" i="3"/>
  <c r="B258" i="3"/>
  <c r="D258" i="3" s="1"/>
  <c r="C257" i="3"/>
  <c r="B257" i="3"/>
  <c r="C256" i="3"/>
  <c r="B256" i="3"/>
  <c r="D256" i="3" s="1"/>
  <c r="C255" i="3"/>
  <c r="B255" i="3"/>
  <c r="D255" i="3" s="1"/>
  <c r="C254" i="3"/>
  <c r="B254" i="3"/>
  <c r="D254" i="3" s="1"/>
  <c r="C253" i="3"/>
  <c r="B253" i="3"/>
  <c r="C252" i="3"/>
  <c r="B252" i="3"/>
  <c r="D252" i="3" s="1"/>
  <c r="C251" i="3"/>
  <c r="B251" i="3"/>
  <c r="D251" i="3" s="1"/>
  <c r="C250" i="3"/>
  <c r="B250" i="3"/>
  <c r="D250" i="3" s="1"/>
  <c r="C249" i="3"/>
  <c r="B249" i="3"/>
  <c r="C248" i="3"/>
  <c r="B248" i="3"/>
  <c r="D248" i="3" s="1"/>
  <c r="C247" i="3"/>
  <c r="B247" i="3"/>
  <c r="D247" i="3" s="1"/>
  <c r="C246" i="3"/>
  <c r="B246" i="3"/>
  <c r="D246" i="3" s="1"/>
  <c r="C245" i="3"/>
  <c r="B245" i="3"/>
  <c r="C244" i="3"/>
  <c r="B244" i="3"/>
  <c r="D244" i="3" s="1"/>
  <c r="C243" i="3"/>
  <c r="B243" i="3"/>
  <c r="D243" i="3" s="1"/>
  <c r="C242" i="3"/>
  <c r="B242" i="3"/>
  <c r="D242" i="3" s="1"/>
  <c r="C241" i="3"/>
  <c r="B241" i="3"/>
  <c r="C240" i="3"/>
  <c r="B240" i="3"/>
  <c r="D240" i="3" s="1"/>
  <c r="C239" i="3"/>
  <c r="B239" i="3"/>
  <c r="D239" i="3" s="1"/>
  <c r="C238" i="3"/>
  <c r="B238" i="3"/>
  <c r="D238" i="3" s="1"/>
  <c r="C237" i="3"/>
  <c r="B237" i="3"/>
  <c r="C236" i="3"/>
  <c r="B236" i="3"/>
  <c r="D236" i="3" s="1"/>
  <c r="C235" i="3"/>
  <c r="B235" i="3"/>
  <c r="D235" i="3" s="1"/>
  <c r="C234" i="3"/>
  <c r="B234" i="3"/>
  <c r="D234" i="3" s="1"/>
  <c r="C233" i="3"/>
  <c r="B233" i="3"/>
  <c r="C232" i="3"/>
  <c r="B232" i="3"/>
  <c r="D232" i="3" s="1"/>
  <c r="C231" i="3"/>
  <c r="B231" i="3"/>
  <c r="D231" i="3" s="1"/>
  <c r="C230" i="3"/>
  <c r="B230" i="3"/>
  <c r="D230" i="3" s="1"/>
  <c r="C229" i="3"/>
  <c r="B229" i="3"/>
  <c r="D229" i="3" s="1"/>
  <c r="C228" i="3"/>
  <c r="B228" i="3"/>
  <c r="D228" i="3" s="1"/>
  <c r="C227" i="3"/>
  <c r="B227" i="3"/>
  <c r="D227" i="3" s="1"/>
  <c r="C226" i="3"/>
  <c r="B226" i="3"/>
  <c r="D226" i="3" s="1"/>
  <c r="C225" i="3"/>
  <c r="B225" i="3"/>
  <c r="D225" i="3" s="1"/>
  <c r="C224" i="3"/>
  <c r="B224" i="3"/>
  <c r="D224" i="3" s="1"/>
  <c r="F188" i="3" l="1"/>
  <c r="F189" i="3"/>
  <c r="F190" i="3"/>
  <c r="F191" i="3"/>
  <c r="F192" i="3"/>
  <c r="F193" i="3"/>
  <c r="F194" i="3"/>
  <c r="F195" i="3"/>
  <c r="F196" i="3"/>
  <c r="F197" i="3"/>
  <c r="F198" i="3"/>
  <c r="F199" i="3"/>
  <c r="F200" i="3"/>
  <c r="F201" i="3"/>
  <c r="F202" i="3"/>
  <c r="F203" i="3"/>
  <c r="F204" i="3"/>
  <c r="F205" i="3"/>
  <c r="F206" i="3"/>
  <c r="F207" i="3"/>
  <c r="F208" i="3"/>
  <c r="F209" i="3"/>
  <c r="F210" i="3"/>
  <c r="F211" i="3"/>
  <c r="F212" i="3"/>
  <c r="F213" i="3"/>
  <c r="F214" i="3"/>
  <c r="F215" i="3"/>
  <c r="F216" i="3"/>
  <c r="F217" i="3"/>
  <c r="F218" i="3"/>
  <c r="F219" i="3"/>
  <c r="F220" i="3"/>
  <c r="F221" i="3"/>
  <c r="F222" i="3"/>
  <c r="F223" i="3"/>
  <c r="F187" i="3"/>
  <c r="D190" i="3"/>
  <c r="D194" i="3"/>
  <c r="D198" i="3"/>
  <c r="D202" i="3"/>
  <c r="D206" i="3"/>
  <c r="D210" i="3"/>
  <c r="D214" i="3"/>
  <c r="D218" i="3"/>
  <c r="D222" i="3"/>
  <c r="C223" i="3"/>
  <c r="B223" i="3"/>
  <c r="D223" i="3" s="1"/>
  <c r="C222" i="3"/>
  <c r="B222" i="3"/>
  <c r="C221" i="3"/>
  <c r="B221" i="3"/>
  <c r="D221" i="3" s="1"/>
  <c r="C220" i="3"/>
  <c r="B220" i="3"/>
  <c r="D220" i="3" s="1"/>
  <c r="C219" i="3"/>
  <c r="B219" i="3"/>
  <c r="D219" i="3" s="1"/>
  <c r="C218" i="3"/>
  <c r="B218" i="3"/>
  <c r="C217" i="3"/>
  <c r="B217" i="3"/>
  <c r="D217" i="3" s="1"/>
  <c r="C216" i="3"/>
  <c r="B216" i="3"/>
  <c r="D216" i="3" s="1"/>
  <c r="C215" i="3"/>
  <c r="B215" i="3"/>
  <c r="D215" i="3" s="1"/>
  <c r="C214" i="3"/>
  <c r="B214" i="3"/>
  <c r="C213" i="3"/>
  <c r="B213" i="3"/>
  <c r="D213" i="3" s="1"/>
  <c r="C212" i="3"/>
  <c r="B212" i="3"/>
  <c r="D212" i="3" s="1"/>
  <c r="C211" i="3"/>
  <c r="B211" i="3"/>
  <c r="D211" i="3" s="1"/>
  <c r="C210" i="3"/>
  <c r="B210" i="3"/>
  <c r="C209" i="3"/>
  <c r="B209" i="3"/>
  <c r="D209" i="3" s="1"/>
  <c r="C208" i="3"/>
  <c r="B208" i="3"/>
  <c r="D208" i="3" s="1"/>
  <c r="C207" i="3"/>
  <c r="B207" i="3"/>
  <c r="D207" i="3" s="1"/>
  <c r="C206" i="3"/>
  <c r="B206" i="3"/>
  <c r="C205" i="3"/>
  <c r="B205" i="3"/>
  <c r="D205" i="3" s="1"/>
  <c r="C204" i="3"/>
  <c r="B204" i="3"/>
  <c r="D204" i="3" s="1"/>
  <c r="C203" i="3"/>
  <c r="B203" i="3"/>
  <c r="D203" i="3" s="1"/>
  <c r="C202" i="3"/>
  <c r="B202" i="3"/>
  <c r="C201" i="3"/>
  <c r="B201" i="3"/>
  <c r="D201" i="3" s="1"/>
  <c r="C200" i="3"/>
  <c r="B200" i="3"/>
  <c r="D200" i="3" s="1"/>
  <c r="C199" i="3"/>
  <c r="B199" i="3"/>
  <c r="D199" i="3" s="1"/>
  <c r="C198" i="3"/>
  <c r="B198" i="3"/>
  <c r="C197" i="3"/>
  <c r="B197" i="3"/>
  <c r="D197" i="3" s="1"/>
  <c r="C196" i="3"/>
  <c r="B196" i="3"/>
  <c r="D196" i="3" s="1"/>
  <c r="C195" i="3"/>
  <c r="B195" i="3"/>
  <c r="D195" i="3" s="1"/>
  <c r="C194" i="3"/>
  <c r="B194" i="3"/>
  <c r="C193" i="3"/>
  <c r="B193" i="3"/>
  <c r="D193" i="3" s="1"/>
  <c r="C192" i="3"/>
  <c r="B192" i="3"/>
  <c r="D192" i="3" s="1"/>
  <c r="C191" i="3"/>
  <c r="B191" i="3"/>
  <c r="D191" i="3" s="1"/>
  <c r="C190" i="3"/>
  <c r="B190" i="3"/>
  <c r="C189" i="3"/>
  <c r="B189" i="3"/>
  <c r="D189" i="3" s="1"/>
  <c r="C188" i="3"/>
  <c r="B188" i="3"/>
  <c r="D188" i="3" s="1"/>
  <c r="C187" i="3"/>
  <c r="B187" i="3"/>
  <c r="D187" i="3" s="1"/>
  <c r="F152" i="3" l="1"/>
  <c r="F153" i="3"/>
  <c r="F154" i="3"/>
  <c r="F155" i="3"/>
  <c r="F156" i="3"/>
  <c r="F157" i="3"/>
  <c r="F158" i="3"/>
  <c r="F159" i="3"/>
  <c r="F160" i="3"/>
  <c r="F161" i="3"/>
  <c r="F162" i="3"/>
  <c r="F163" i="3"/>
  <c r="F164" i="3"/>
  <c r="F165" i="3"/>
  <c r="F166" i="3"/>
  <c r="F167" i="3"/>
  <c r="F168" i="3"/>
  <c r="F169" i="3"/>
  <c r="F170" i="3"/>
  <c r="F171" i="3"/>
  <c r="F172" i="3"/>
  <c r="F173" i="3"/>
  <c r="F174" i="3"/>
  <c r="F175" i="3"/>
  <c r="F176" i="3"/>
  <c r="F177" i="3"/>
  <c r="F178" i="3"/>
  <c r="F179" i="3"/>
  <c r="F180" i="3"/>
  <c r="F181" i="3"/>
  <c r="F182" i="3"/>
  <c r="F183" i="3"/>
  <c r="F184" i="3"/>
  <c r="F185" i="3"/>
  <c r="F186" i="3"/>
  <c r="F151" i="3"/>
  <c r="D164" i="3"/>
  <c r="D168" i="3"/>
  <c r="D172" i="3"/>
  <c r="D176" i="3"/>
  <c r="D180" i="3"/>
  <c r="D184" i="3"/>
  <c r="C186" i="3"/>
  <c r="B186" i="3"/>
  <c r="D186" i="3" s="1"/>
  <c r="C185" i="3"/>
  <c r="B185" i="3"/>
  <c r="D185" i="3" s="1"/>
  <c r="C184" i="3"/>
  <c r="B184" i="3"/>
  <c r="C183" i="3"/>
  <c r="B183" i="3"/>
  <c r="D183" i="3" s="1"/>
  <c r="C182" i="3"/>
  <c r="B182" i="3"/>
  <c r="D182" i="3" s="1"/>
  <c r="C181" i="3"/>
  <c r="B181" i="3"/>
  <c r="D181" i="3" s="1"/>
  <c r="C180" i="3"/>
  <c r="B180" i="3"/>
  <c r="C179" i="3"/>
  <c r="B179" i="3"/>
  <c r="D179" i="3" s="1"/>
  <c r="C178" i="3"/>
  <c r="B178" i="3"/>
  <c r="D178" i="3" s="1"/>
  <c r="C177" i="3"/>
  <c r="B177" i="3"/>
  <c r="D177" i="3" s="1"/>
  <c r="C176" i="3"/>
  <c r="B176" i="3"/>
  <c r="C175" i="3"/>
  <c r="B175" i="3"/>
  <c r="D175" i="3" s="1"/>
  <c r="C174" i="3"/>
  <c r="B174" i="3"/>
  <c r="D174" i="3" s="1"/>
  <c r="C173" i="3"/>
  <c r="B173" i="3"/>
  <c r="D173" i="3" s="1"/>
  <c r="C172" i="3"/>
  <c r="B172" i="3"/>
  <c r="C171" i="3"/>
  <c r="B171" i="3"/>
  <c r="D171" i="3" s="1"/>
  <c r="C170" i="3"/>
  <c r="B170" i="3"/>
  <c r="D170" i="3" s="1"/>
  <c r="C169" i="3"/>
  <c r="B169" i="3"/>
  <c r="D169" i="3" s="1"/>
  <c r="C168" i="3"/>
  <c r="B168" i="3"/>
  <c r="C167" i="3"/>
  <c r="B167" i="3"/>
  <c r="D167" i="3" s="1"/>
  <c r="C166" i="3"/>
  <c r="B166" i="3"/>
  <c r="D166" i="3" s="1"/>
  <c r="C165" i="3"/>
  <c r="B165" i="3"/>
  <c r="D165" i="3" s="1"/>
  <c r="C164" i="3"/>
  <c r="B164" i="3"/>
  <c r="C163" i="3"/>
  <c r="B163" i="3"/>
  <c r="D163" i="3" s="1"/>
  <c r="C162" i="3"/>
  <c r="B162" i="3"/>
  <c r="D162" i="3" s="1"/>
  <c r="C161" i="3"/>
  <c r="B161" i="3"/>
  <c r="D161" i="3" s="1"/>
  <c r="C160" i="3"/>
  <c r="B160" i="3"/>
  <c r="D160" i="3" s="1"/>
  <c r="C159" i="3"/>
  <c r="B159" i="3"/>
  <c r="D159" i="3" s="1"/>
  <c r="C158" i="3"/>
  <c r="B158" i="3"/>
  <c r="D158" i="3" s="1"/>
  <c r="C157" i="3"/>
  <c r="B157" i="3"/>
  <c r="D157" i="3" s="1"/>
  <c r="C156" i="3"/>
  <c r="B156" i="3"/>
  <c r="D156" i="3" s="1"/>
  <c r="C155" i="3"/>
  <c r="B155" i="3"/>
  <c r="D155" i="3" s="1"/>
  <c r="C154" i="3"/>
  <c r="B154" i="3"/>
  <c r="D154" i="3" s="1"/>
  <c r="C153" i="3"/>
  <c r="B153" i="3"/>
  <c r="D153" i="3" s="1"/>
  <c r="C152" i="3"/>
  <c r="B152" i="3"/>
  <c r="D152" i="3" s="1"/>
  <c r="C151" i="3"/>
  <c r="B151" i="3"/>
  <c r="D151" i="3" s="1"/>
  <c r="F117" i="3" l="1"/>
  <c r="F118" i="3"/>
  <c r="F119" i="3"/>
  <c r="F120" i="3"/>
  <c r="F121" i="3"/>
  <c r="F122" i="3"/>
  <c r="F123" i="3"/>
  <c r="F124" i="3"/>
  <c r="F125" i="3"/>
  <c r="F126" i="3"/>
  <c r="F127" i="3"/>
  <c r="F128" i="3"/>
  <c r="F129" i="3"/>
  <c r="F130" i="3"/>
  <c r="F131" i="3"/>
  <c r="F132" i="3"/>
  <c r="F133" i="3"/>
  <c r="F134" i="3"/>
  <c r="F135" i="3"/>
  <c r="F136" i="3"/>
  <c r="F137" i="3"/>
  <c r="F138" i="3"/>
  <c r="F139" i="3"/>
  <c r="F140" i="3"/>
  <c r="F141" i="3"/>
  <c r="F142" i="3"/>
  <c r="F143" i="3"/>
  <c r="F144" i="3"/>
  <c r="F145" i="3"/>
  <c r="F146" i="3"/>
  <c r="F147" i="3"/>
  <c r="F148" i="3"/>
  <c r="F149" i="3"/>
  <c r="F150" i="3"/>
  <c r="F116" i="3"/>
  <c r="D117" i="3"/>
  <c r="D118" i="3"/>
  <c r="D121" i="3"/>
  <c r="D122" i="3"/>
  <c r="D125" i="3"/>
  <c r="D126" i="3"/>
  <c r="D129" i="3"/>
  <c r="D130" i="3"/>
  <c r="D133" i="3"/>
  <c r="D134" i="3"/>
  <c r="D137" i="3"/>
  <c r="D141" i="3"/>
  <c r="D145" i="3"/>
  <c r="D149" i="3"/>
  <c r="B116" i="3"/>
  <c r="D116" i="3" s="1"/>
  <c r="C116" i="3"/>
  <c r="B117" i="3"/>
  <c r="C117" i="3"/>
  <c r="B118" i="3"/>
  <c r="C118" i="3"/>
  <c r="B119" i="3"/>
  <c r="D119" i="3" s="1"/>
  <c r="C119" i="3"/>
  <c r="B120" i="3"/>
  <c r="D120" i="3" s="1"/>
  <c r="C120" i="3"/>
  <c r="B121" i="3"/>
  <c r="C121" i="3"/>
  <c r="B122" i="3"/>
  <c r="C122" i="3"/>
  <c r="B123" i="3"/>
  <c r="D123" i="3" s="1"/>
  <c r="C123" i="3"/>
  <c r="B124" i="3"/>
  <c r="D124" i="3" s="1"/>
  <c r="C124" i="3"/>
  <c r="B125" i="3"/>
  <c r="C125" i="3"/>
  <c r="B126" i="3"/>
  <c r="C126" i="3"/>
  <c r="B127" i="3"/>
  <c r="D127" i="3" s="1"/>
  <c r="C127" i="3"/>
  <c r="B128" i="3"/>
  <c r="D128" i="3" s="1"/>
  <c r="C128" i="3"/>
  <c r="B129" i="3"/>
  <c r="C129" i="3"/>
  <c r="B130" i="3"/>
  <c r="C130" i="3"/>
  <c r="B131" i="3"/>
  <c r="D131" i="3" s="1"/>
  <c r="C131" i="3"/>
  <c r="B132" i="3"/>
  <c r="D132" i="3" s="1"/>
  <c r="C132" i="3"/>
  <c r="B133" i="3"/>
  <c r="C133" i="3"/>
  <c r="B134" i="3"/>
  <c r="C134" i="3"/>
  <c r="B135" i="3"/>
  <c r="D135" i="3" s="1"/>
  <c r="C135" i="3"/>
  <c r="B136" i="3"/>
  <c r="D136" i="3" s="1"/>
  <c r="C136" i="3"/>
  <c r="B137" i="3"/>
  <c r="C137" i="3"/>
  <c r="B138" i="3"/>
  <c r="D138" i="3" s="1"/>
  <c r="C138" i="3"/>
  <c r="B139" i="3"/>
  <c r="D139" i="3" s="1"/>
  <c r="C139" i="3"/>
  <c r="B140" i="3"/>
  <c r="D140" i="3" s="1"/>
  <c r="C140" i="3"/>
  <c r="B141" i="3"/>
  <c r="C141" i="3"/>
  <c r="B142" i="3"/>
  <c r="D142" i="3" s="1"/>
  <c r="C142" i="3"/>
  <c r="B143" i="3"/>
  <c r="D143" i="3" s="1"/>
  <c r="C143" i="3"/>
  <c r="B144" i="3"/>
  <c r="D144" i="3" s="1"/>
  <c r="C144" i="3"/>
  <c r="B145" i="3"/>
  <c r="C145" i="3"/>
  <c r="B146" i="3"/>
  <c r="D146" i="3" s="1"/>
  <c r="C146" i="3"/>
  <c r="B147" i="3"/>
  <c r="D147" i="3" s="1"/>
  <c r="C147" i="3"/>
  <c r="B148" i="3"/>
  <c r="D148" i="3" s="1"/>
  <c r="C148" i="3"/>
  <c r="B149" i="3"/>
  <c r="C149" i="3"/>
  <c r="B150" i="3"/>
  <c r="D150" i="3" s="1"/>
  <c r="C150" i="3"/>
  <c r="F80" i="3" l="1"/>
  <c r="F81" i="3"/>
  <c r="F82" i="3"/>
  <c r="F83" i="3"/>
  <c r="F84" i="3"/>
  <c r="F85" i="3"/>
  <c r="F86" i="3"/>
  <c r="F87" i="3"/>
  <c r="F88" i="3"/>
  <c r="F89" i="3"/>
  <c r="F90" i="3"/>
  <c r="F91" i="3"/>
  <c r="F92" i="3"/>
  <c r="F93" i="3"/>
  <c r="F94" i="3"/>
  <c r="F95" i="3"/>
  <c r="F96" i="3"/>
  <c r="F97" i="3"/>
  <c r="F98" i="3"/>
  <c r="F99" i="3"/>
  <c r="F100" i="3"/>
  <c r="F101" i="3"/>
  <c r="F102" i="3"/>
  <c r="F103" i="3"/>
  <c r="F104" i="3"/>
  <c r="F105" i="3"/>
  <c r="F106" i="3"/>
  <c r="F107" i="3"/>
  <c r="F108" i="3"/>
  <c r="F109" i="3"/>
  <c r="F110" i="3"/>
  <c r="F111" i="3"/>
  <c r="F112" i="3"/>
  <c r="F113" i="3"/>
  <c r="F114" i="3"/>
  <c r="F115" i="3"/>
  <c r="F79" i="3"/>
  <c r="D82" i="3"/>
  <c r="D86" i="3"/>
  <c r="D90" i="3"/>
  <c r="D94" i="3"/>
  <c r="D98" i="3"/>
  <c r="D102" i="3"/>
  <c r="D106" i="3"/>
  <c r="D110" i="3"/>
  <c r="D114" i="3"/>
  <c r="C115" i="3"/>
  <c r="B115" i="3"/>
  <c r="D115" i="3" s="1"/>
  <c r="C114" i="3"/>
  <c r="B114" i="3"/>
  <c r="C113" i="3"/>
  <c r="B113" i="3"/>
  <c r="D113" i="3" s="1"/>
  <c r="C112" i="3"/>
  <c r="B112" i="3"/>
  <c r="D112" i="3" s="1"/>
  <c r="C111" i="3"/>
  <c r="B111" i="3"/>
  <c r="D111" i="3" s="1"/>
  <c r="C110" i="3"/>
  <c r="B110" i="3"/>
  <c r="C109" i="3"/>
  <c r="B109" i="3"/>
  <c r="D109" i="3" s="1"/>
  <c r="C108" i="3"/>
  <c r="B108" i="3"/>
  <c r="D108" i="3" s="1"/>
  <c r="C107" i="3"/>
  <c r="B107" i="3"/>
  <c r="D107" i="3" s="1"/>
  <c r="C106" i="3"/>
  <c r="B106" i="3"/>
  <c r="C105" i="3"/>
  <c r="B105" i="3"/>
  <c r="D105" i="3" s="1"/>
  <c r="C104" i="3"/>
  <c r="B104" i="3"/>
  <c r="D104" i="3" s="1"/>
  <c r="C103" i="3"/>
  <c r="B103" i="3"/>
  <c r="D103" i="3" s="1"/>
  <c r="C102" i="3"/>
  <c r="B102" i="3"/>
  <c r="C101" i="3"/>
  <c r="B101" i="3"/>
  <c r="D101" i="3" s="1"/>
  <c r="C100" i="3"/>
  <c r="B100" i="3"/>
  <c r="D100" i="3" s="1"/>
  <c r="C99" i="3"/>
  <c r="B99" i="3"/>
  <c r="D99" i="3" s="1"/>
  <c r="C98" i="3"/>
  <c r="B98" i="3"/>
  <c r="C97" i="3"/>
  <c r="B97" i="3"/>
  <c r="D97" i="3" s="1"/>
  <c r="C96" i="3"/>
  <c r="B96" i="3"/>
  <c r="D96" i="3" s="1"/>
  <c r="C95" i="3"/>
  <c r="B95" i="3"/>
  <c r="D95" i="3" s="1"/>
  <c r="C94" i="3"/>
  <c r="B94" i="3"/>
  <c r="C93" i="3"/>
  <c r="B93" i="3"/>
  <c r="D93" i="3" s="1"/>
  <c r="C92" i="3"/>
  <c r="B92" i="3"/>
  <c r="D92" i="3" s="1"/>
  <c r="C91" i="3"/>
  <c r="B91" i="3"/>
  <c r="D91" i="3" s="1"/>
  <c r="C90" i="3"/>
  <c r="B90" i="3"/>
  <c r="C89" i="3"/>
  <c r="B89" i="3"/>
  <c r="D89" i="3" s="1"/>
  <c r="C88" i="3"/>
  <c r="B88" i="3"/>
  <c r="D88" i="3" s="1"/>
  <c r="C87" i="3"/>
  <c r="B87" i="3"/>
  <c r="D87" i="3" s="1"/>
  <c r="C86" i="3"/>
  <c r="B86" i="3"/>
  <c r="C85" i="3"/>
  <c r="B85" i="3"/>
  <c r="D85" i="3" s="1"/>
  <c r="C84" i="3"/>
  <c r="B84" i="3"/>
  <c r="D84" i="3" s="1"/>
  <c r="C83" i="3"/>
  <c r="B83" i="3"/>
  <c r="D83" i="3" s="1"/>
  <c r="C82" i="3"/>
  <c r="B82" i="3"/>
  <c r="C81" i="3"/>
  <c r="B81" i="3"/>
  <c r="D81" i="3" s="1"/>
  <c r="C80" i="3"/>
  <c r="B80" i="3"/>
  <c r="D80" i="3" s="1"/>
  <c r="C79" i="3"/>
  <c r="B79" i="3"/>
  <c r="D79" i="3" s="1"/>
  <c r="F60" i="3" l="1"/>
  <c r="F61" i="3"/>
  <c r="F62" i="3"/>
  <c r="F63" i="3"/>
  <c r="F64" i="3"/>
  <c r="F65" i="3"/>
  <c r="F66" i="3"/>
  <c r="F67" i="3"/>
  <c r="F68" i="3"/>
  <c r="F69" i="3"/>
  <c r="F70" i="3"/>
  <c r="F71" i="3"/>
  <c r="F72" i="3"/>
  <c r="F73" i="3"/>
  <c r="F74" i="3"/>
  <c r="F75" i="3"/>
  <c r="F76" i="3"/>
  <c r="F77" i="3"/>
  <c r="F78" i="3"/>
  <c r="F44" i="3"/>
  <c r="F45" i="3"/>
  <c r="F46" i="3"/>
  <c r="F47" i="3"/>
  <c r="F48" i="3"/>
  <c r="F49" i="3"/>
  <c r="F50" i="3"/>
  <c r="F51" i="3"/>
  <c r="F52" i="3"/>
  <c r="F53" i="3"/>
  <c r="F54" i="3"/>
  <c r="F55" i="3"/>
  <c r="F56" i="3"/>
  <c r="F57" i="3"/>
  <c r="F58" i="3"/>
  <c r="F59" i="3"/>
  <c r="F43" i="3"/>
  <c r="C78" i="3"/>
  <c r="B78" i="3"/>
  <c r="D78" i="3" s="1"/>
  <c r="C77" i="3"/>
  <c r="B77" i="3"/>
  <c r="D77" i="3" s="1"/>
  <c r="C76" i="3"/>
  <c r="B76" i="3"/>
  <c r="D76" i="3" s="1"/>
  <c r="C75" i="3"/>
  <c r="B75" i="3"/>
  <c r="D75" i="3" s="1"/>
  <c r="C74" i="3"/>
  <c r="B74" i="3"/>
  <c r="D74" i="3" s="1"/>
  <c r="C73" i="3"/>
  <c r="B73" i="3"/>
  <c r="D73" i="3" s="1"/>
  <c r="C72" i="3"/>
  <c r="B72" i="3"/>
  <c r="D72" i="3" s="1"/>
  <c r="C71" i="3"/>
  <c r="B71" i="3"/>
  <c r="D71" i="3" s="1"/>
  <c r="C70" i="3"/>
  <c r="B70" i="3"/>
  <c r="D70" i="3" s="1"/>
  <c r="C69" i="3"/>
  <c r="B69" i="3"/>
  <c r="D69" i="3" s="1"/>
  <c r="C68" i="3"/>
  <c r="B68" i="3"/>
  <c r="D68" i="3" s="1"/>
  <c r="C67" i="3"/>
  <c r="B67" i="3"/>
  <c r="D67" i="3" s="1"/>
  <c r="C66" i="3"/>
  <c r="B66" i="3"/>
  <c r="D66" i="3" s="1"/>
  <c r="C65" i="3"/>
  <c r="B65" i="3"/>
  <c r="D65" i="3" s="1"/>
  <c r="C64" i="3"/>
  <c r="B64" i="3"/>
  <c r="D64" i="3" s="1"/>
  <c r="C63" i="3"/>
  <c r="B63" i="3"/>
  <c r="D63" i="3" s="1"/>
  <c r="C62" i="3"/>
  <c r="B62" i="3"/>
  <c r="D62" i="3" s="1"/>
  <c r="C61" i="3"/>
  <c r="B61" i="3"/>
  <c r="D61" i="3" s="1"/>
  <c r="C60" i="3"/>
  <c r="B60" i="3"/>
  <c r="D60" i="3" s="1"/>
  <c r="C59" i="3"/>
  <c r="B59" i="3"/>
  <c r="D59" i="3" s="1"/>
  <c r="C58" i="3"/>
  <c r="B58" i="3"/>
  <c r="D58" i="3" s="1"/>
  <c r="C57" i="3"/>
  <c r="B57" i="3"/>
  <c r="D57" i="3" s="1"/>
  <c r="C56" i="3"/>
  <c r="B56" i="3"/>
  <c r="D56" i="3" s="1"/>
  <c r="C55" i="3"/>
  <c r="B55" i="3"/>
  <c r="D55" i="3" s="1"/>
  <c r="C54" i="3"/>
  <c r="B54" i="3"/>
  <c r="D54" i="3" s="1"/>
  <c r="C53" i="3"/>
  <c r="B53" i="3"/>
  <c r="D53" i="3" s="1"/>
  <c r="C52" i="3"/>
  <c r="B52" i="3"/>
  <c r="D52" i="3" s="1"/>
  <c r="C51" i="3"/>
  <c r="B51" i="3"/>
  <c r="D51" i="3" s="1"/>
  <c r="C50" i="3"/>
  <c r="B50" i="3"/>
  <c r="D50" i="3" s="1"/>
  <c r="C49" i="3"/>
  <c r="B49" i="3"/>
  <c r="D49" i="3" s="1"/>
  <c r="C48" i="3"/>
  <c r="B48" i="3"/>
  <c r="D48" i="3" s="1"/>
  <c r="C47" i="3"/>
  <c r="B47" i="3"/>
  <c r="D47" i="3" s="1"/>
  <c r="C46" i="3"/>
  <c r="B46" i="3"/>
  <c r="D46" i="3" s="1"/>
  <c r="C45" i="3"/>
  <c r="B45" i="3"/>
  <c r="D45" i="3" s="1"/>
  <c r="C44" i="3"/>
  <c r="B44" i="3"/>
  <c r="D44" i="3" s="1"/>
  <c r="C43" i="3"/>
  <c r="B43" i="3"/>
  <c r="D43" i="3" s="1"/>
</calcChain>
</file>

<file path=xl/sharedStrings.xml><?xml version="1.0" encoding="utf-8"?>
<sst xmlns="http://schemas.openxmlformats.org/spreadsheetml/2006/main" count="2461" uniqueCount="66">
  <si>
    <t>Total</t>
  </si>
  <si>
    <t>School</t>
  </si>
  <si>
    <t>STAR</t>
  </si>
  <si>
    <t>Gallego</t>
  </si>
  <si>
    <t>Sierra</t>
  </si>
  <si>
    <t>Rivera</t>
  </si>
  <si>
    <t>Week</t>
  </si>
  <si>
    <t>Week Table</t>
  </si>
  <si>
    <t>Date</t>
  </si>
  <si>
    <t>7/29/13 – 8/2/13</t>
  </si>
  <si>
    <t>8/5/13 – 8/9/13</t>
  </si>
  <si>
    <t>8/12/13 – 8/16/13</t>
  </si>
  <si>
    <t>8/19/13 – 8/23/13</t>
  </si>
  <si>
    <t>8/26/13 – 8/30/13</t>
  </si>
  <si>
    <t>9/3/13 – 9/6/13</t>
  </si>
  <si>
    <t>9/9/13 – 9/13/13</t>
  </si>
  <si>
    <t>9/16/13 – 9/20/13</t>
  </si>
  <si>
    <t>9/23/13 – 9/27/13</t>
  </si>
  <si>
    <t>9/30/13 – 10/4/13</t>
  </si>
  <si>
    <t>10/7/13 – 10/8/13</t>
  </si>
  <si>
    <t>10/15/13 – 10/18/13</t>
  </si>
  <si>
    <t>10/21/13 – 10/25/13</t>
  </si>
  <si>
    <t>10/28/13 – 11/1/13</t>
  </si>
  <si>
    <t>11/4/13 – 11/8/13</t>
  </si>
  <si>
    <t>11/12/13 – 11/15/13</t>
  </si>
  <si>
    <t>11/18/13 – 11/22/13</t>
  </si>
  <si>
    <t>11/25/13 – 11/27/13</t>
  </si>
  <si>
    <t>12/2/13 – 12/6/13</t>
  </si>
  <si>
    <t>12/9/13 – 12/13/13</t>
  </si>
  <si>
    <t>12/16/13 – 12/19/13</t>
  </si>
  <si>
    <t>Winter Break</t>
  </si>
  <si>
    <t>1/6/14 – 1/10/14</t>
  </si>
  <si>
    <t>1/13/14 – 1/17/14</t>
  </si>
  <si>
    <t>1/21/14 – 1/24/14</t>
  </si>
  <si>
    <t>1/27/14 – 1/31/14</t>
  </si>
  <si>
    <t xml:space="preserve"> 2/3/14 – 2/7/14</t>
  </si>
  <si>
    <t xml:space="preserve"> 2/10/14 – 2/14/14</t>
  </si>
  <si>
    <t xml:space="preserve"> 2/17/14 – 2/19/14</t>
  </si>
  <si>
    <t xml:space="preserve"> 2/24/14 – 2/28/14</t>
  </si>
  <si>
    <t xml:space="preserve">  4/14/14 – 4/17/14</t>
  </si>
  <si>
    <t xml:space="preserve"> 3/3/14 – 3/7/14</t>
  </si>
  <si>
    <t xml:space="preserve"> 3/10/14 – 3/13/14</t>
  </si>
  <si>
    <t xml:space="preserve"> 3/17/14 – 3/21/14</t>
  </si>
  <si>
    <t xml:space="preserve"> 3/24/14 – 3/28/14</t>
  </si>
  <si>
    <t xml:space="preserve"> 3/31/14 – 4/4/14</t>
  </si>
  <si>
    <t xml:space="preserve"> 4/7/14 – 4/11/14</t>
  </si>
  <si>
    <t>Filled</t>
  </si>
  <si>
    <t>Failed to fill</t>
  </si>
  <si>
    <t>Chaparral</t>
  </si>
  <si>
    <t>Craycroft</t>
  </si>
  <si>
    <t>Elvira</t>
  </si>
  <si>
    <t>Drexel</t>
  </si>
  <si>
    <t>DV</t>
  </si>
  <si>
    <t>Los Amigos</t>
  </si>
  <si>
    <t>SS</t>
  </si>
  <si>
    <t>Challenger</t>
  </si>
  <si>
    <t>Los Ranchitos</t>
  </si>
  <si>
    <t>Ocotillo</t>
  </si>
  <si>
    <t>Santa Clara</t>
  </si>
  <si>
    <t>Summit View</t>
  </si>
  <si>
    <t>Mission Manor</t>
  </si>
  <si>
    <t>Los Ninos</t>
  </si>
  <si>
    <t>Liberty</t>
  </si>
  <si>
    <t>Esperanza</t>
  </si>
  <si>
    <t>Lauffer</t>
  </si>
  <si>
    <t>Apollo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</si>
</sst>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8" x14ac:knownFonts="1">
    <font>
      <sz val="11"/>
      <color theme="1"/>
      <name val="Calibri"/>
      <family val="2"/>
      <scheme val="minor"/>
    </font>
    <font>
      <sz val="26"/>
      <name val="Arial"/>
      <family val="2"/>
    </font>
    <font>
      <sz val="4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rgb="FF000000"/>
      <name val="Arial Narrow"/>
      <family val="2"/>
    </font>
    <font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/>
      <right/>
      <top style="thick">
        <color indexed="20"/>
      </top>
      <bottom/>
      <diagonal/>
    </border>
    <border>
      <left/>
      <right/>
      <top/>
      <bottom style="thin">
        <color indexed="20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2" borderId="0" xfId="0" applyFill="1"/>
    <xf numFmtId="0" fontId="2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0" fillId="0" borderId="0" xfId="0" applyFill="1" applyBorder="1" applyAlignment="1"/>
    <xf numFmtId="0" fontId="4" fillId="2" borderId="0" xfId="0" applyFont="1" applyFill="1"/>
    <xf numFmtId="0" fontId="0" fillId="2" borderId="2" xfId="0" applyFill="1" applyBorder="1" applyAlignment="1">
      <alignment horizontal="center"/>
    </xf>
    <xf numFmtId="2" fontId="0" fillId="0" borderId="0" xfId="0" applyNumberFormat="1" applyFill="1" applyBorder="1" applyAlignment="1">
      <alignment horizontal="center"/>
    </xf>
    <xf numFmtId="164" fontId="0" fillId="0" borderId="0" xfId="0" applyNumberFormat="1" applyFill="1" applyBorder="1" applyAlignment="1"/>
    <xf numFmtId="0" fontId="0" fillId="0" borderId="0" xfId="0" applyNumberFormat="1"/>
    <xf numFmtId="0" fontId="5" fillId="0" borderId="0" xfId="0" applyFont="1"/>
    <xf numFmtId="0" fontId="6" fillId="2" borderId="0" xfId="0" applyFont="1" applyFill="1"/>
    <xf numFmtId="0" fontId="7" fillId="2" borderId="0" xfId="0" quotePrefix="1" applyNumberFormat="1" applyFont="1" applyFill="1" applyBorder="1" applyAlignment="1">
      <alignment horizontal="center"/>
    </xf>
    <xf numFmtId="0" fontId="7" fillId="2" borderId="0" xfId="0" applyFont="1" applyFill="1" applyAlignment="1">
      <alignment horizontal="center"/>
    </xf>
    <xf numFmtId="0" fontId="0" fillId="0" borderId="0" xfId="0" quotePrefix="1" applyNumberFormat="1"/>
    <xf numFmtId="0" fontId="0" fillId="0" borderId="0" xfId="0" applyNumberFormat="1" applyFill="1"/>
    <xf numFmtId="0" fontId="0" fillId="2" borderId="1" xfId="0" applyFill="1" applyBorder="1" applyAlignment="1">
      <alignment horizontal="center"/>
    </xf>
    <xf numFmtId="0" fontId="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haparral.xlsm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Los%20Ranchitos.xlsm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Ocotillo%20PreK.xlsm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STAR.xlsm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Rivera.xlsm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Santa%20Clara.xlsm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Summit%20View.xlsm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Sierra.xlsm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Mission%20Manor.xlsm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Los%20Ninos.xlsm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Liberty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Craycroft.xlsm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Esperanza.xlsm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BL%20Lauffer.xlsm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Apollo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Elvira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Drexel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Desert%20View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Gallego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Los%20Amigos.xlsm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Sunnyside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Challanger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wData"/>
      <sheetName val="AggData"/>
      <sheetName val="Chart"/>
    </sheetNames>
    <sheetDataSet>
      <sheetData sheetId="0">
        <row r="2">
          <cell r="D2" t="str">
            <v>Filled</v>
          </cell>
          <cell r="F2">
            <v>5</v>
          </cell>
        </row>
        <row r="3">
          <cell r="D3" t="str">
            <v>Filled</v>
          </cell>
          <cell r="F3">
            <v>9</v>
          </cell>
        </row>
        <row r="4">
          <cell r="D4" t="str">
            <v>Filled</v>
          </cell>
          <cell r="F4">
            <v>9</v>
          </cell>
        </row>
        <row r="5">
          <cell r="D5" t="str">
            <v>Filled</v>
          </cell>
          <cell r="F5">
            <v>3</v>
          </cell>
        </row>
        <row r="6">
          <cell r="D6" t="str">
            <v>Filled</v>
          </cell>
          <cell r="F6">
            <v>4</v>
          </cell>
        </row>
        <row r="7">
          <cell r="D7" t="str">
            <v>Filled</v>
          </cell>
          <cell r="F7">
            <v>5</v>
          </cell>
        </row>
        <row r="8">
          <cell r="D8" t="str">
            <v>Filled</v>
          </cell>
          <cell r="F8">
            <v>5</v>
          </cell>
        </row>
        <row r="9">
          <cell r="D9" t="str">
            <v>Filled</v>
          </cell>
          <cell r="F9">
            <v>5</v>
          </cell>
        </row>
        <row r="10">
          <cell r="D10" t="str">
            <v>Filled</v>
          </cell>
          <cell r="F10">
            <v>2</v>
          </cell>
        </row>
        <row r="11">
          <cell r="D11" t="str">
            <v>Failed To Fill</v>
          </cell>
          <cell r="F11">
            <v>1</v>
          </cell>
        </row>
        <row r="12">
          <cell r="D12" t="str">
            <v>Filled</v>
          </cell>
          <cell r="F12">
            <v>3</v>
          </cell>
        </row>
        <row r="13">
          <cell r="D13" t="str">
            <v>Filled</v>
          </cell>
          <cell r="F13">
            <v>3</v>
          </cell>
        </row>
        <row r="14">
          <cell r="D14" t="str">
            <v>Filled</v>
          </cell>
          <cell r="F14">
            <v>3</v>
          </cell>
        </row>
        <row r="15">
          <cell r="D15" t="str">
            <v>Filled</v>
          </cell>
          <cell r="F15">
            <v>3</v>
          </cell>
        </row>
        <row r="16">
          <cell r="D16" t="str">
            <v>Filled</v>
          </cell>
          <cell r="F16">
            <v>2</v>
          </cell>
        </row>
        <row r="17">
          <cell r="D17" t="str">
            <v>Filled</v>
          </cell>
          <cell r="F17">
            <v>2</v>
          </cell>
        </row>
        <row r="18">
          <cell r="D18" t="str">
            <v>Filled</v>
          </cell>
          <cell r="F18">
            <v>2</v>
          </cell>
        </row>
        <row r="19">
          <cell r="D19" t="str">
            <v>Filled</v>
          </cell>
          <cell r="F19">
            <v>2</v>
          </cell>
        </row>
        <row r="20">
          <cell r="D20" t="str">
            <v>Filled</v>
          </cell>
          <cell r="F20">
            <v>2</v>
          </cell>
        </row>
        <row r="21">
          <cell r="D21" t="str">
            <v>Filled</v>
          </cell>
          <cell r="F21">
            <v>3</v>
          </cell>
        </row>
        <row r="22">
          <cell r="D22" t="str">
            <v>Filled</v>
          </cell>
          <cell r="F22">
            <v>3</v>
          </cell>
        </row>
        <row r="23">
          <cell r="D23" t="str">
            <v>Filled</v>
          </cell>
          <cell r="F23">
            <v>3</v>
          </cell>
        </row>
        <row r="24">
          <cell r="D24" t="str">
            <v>Filled</v>
          </cell>
          <cell r="F24">
            <v>3</v>
          </cell>
        </row>
        <row r="25">
          <cell r="D25" t="str">
            <v>Filled</v>
          </cell>
          <cell r="F25">
            <v>3</v>
          </cell>
        </row>
        <row r="26">
          <cell r="D26" t="str">
            <v>Filled</v>
          </cell>
          <cell r="F26">
            <v>4</v>
          </cell>
        </row>
        <row r="27">
          <cell r="D27" t="str">
            <v>Filled</v>
          </cell>
          <cell r="F27">
            <v>4</v>
          </cell>
        </row>
        <row r="28">
          <cell r="D28" t="str">
            <v>Filled</v>
          </cell>
          <cell r="F28">
            <v>4</v>
          </cell>
        </row>
        <row r="29">
          <cell r="D29" t="str">
            <v>Filled</v>
          </cell>
          <cell r="F29">
            <v>4</v>
          </cell>
        </row>
        <row r="30">
          <cell r="D30" t="str">
            <v>Filled</v>
          </cell>
          <cell r="F30">
            <v>5</v>
          </cell>
        </row>
        <row r="31">
          <cell r="D31" t="str">
            <v>Filled</v>
          </cell>
          <cell r="F31">
            <v>5</v>
          </cell>
        </row>
        <row r="32">
          <cell r="D32" t="str">
            <v>Filled</v>
          </cell>
          <cell r="F32">
            <v>5</v>
          </cell>
        </row>
        <row r="33">
          <cell r="D33" t="str">
            <v>Filled</v>
          </cell>
          <cell r="F33">
            <v>5</v>
          </cell>
        </row>
        <row r="34">
          <cell r="D34" t="str">
            <v>Filled</v>
          </cell>
          <cell r="F34">
            <v>5</v>
          </cell>
        </row>
        <row r="35">
          <cell r="D35" t="str">
            <v>Filled</v>
          </cell>
          <cell r="F35">
            <v>6</v>
          </cell>
        </row>
        <row r="36">
          <cell r="D36" t="str">
            <v>Filled</v>
          </cell>
          <cell r="F36">
            <v>6</v>
          </cell>
        </row>
        <row r="37">
          <cell r="D37" t="str">
            <v>Filled</v>
          </cell>
          <cell r="F37">
            <v>6</v>
          </cell>
        </row>
        <row r="38">
          <cell r="D38" t="str">
            <v>Filled</v>
          </cell>
          <cell r="F38">
            <v>6</v>
          </cell>
        </row>
        <row r="39">
          <cell r="D39" t="str">
            <v>Filled</v>
          </cell>
          <cell r="F39">
            <v>6</v>
          </cell>
        </row>
        <row r="40">
          <cell r="D40" t="str">
            <v>Filled</v>
          </cell>
          <cell r="F40">
            <v>7</v>
          </cell>
        </row>
        <row r="41">
          <cell r="D41" t="str">
            <v>Filled</v>
          </cell>
          <cell r="F41">
            <v>7</v>
          </cell>
        </row>
        <row r="42">
          <cell r="D42" t="str">
            <v>Filled</v>
          </cell>
          <cell r="F42">
            <v>2</v>
          </cell>
        </row>
        <row r="43">
          <cell r="D43" t="str">
            <v>Filled</v>
          </cell>
          <cell r="F43">
            <v>2</v>
          </cell>
        </row>
        <row r="44">
          <cell r="D44" t="str">
            <v>Filled</v>
          </cell>
          <cell r="F44">
            <v>2</v>
          </cell>
        </row>
        <row r="45">
          <cell r="D45" t="str">
            <v>Filled</v>
          </cell>
          <cell r="F45">
            <v>2</v>
          </cell>
        </row>
        <row r="46">
          <cell r="D46" t="str">
            <v>Filled</v>
          </cell>
          <cell r="F46">
            <v>2</v>
          </cell>
        </row>
        <row r="47">
          <cell r="D47" t="str">
            <v>Filled</v>
          </cell>
          <cell r="F47">
            <v>3</v>
          </cell>
        </row>
        <row r="48">
          <cell r="D48" t="str">
            <v>Filled</v>
          </cell>
          <cell r="F48">
            <v>3</v>
          </cell>
        </row>
        <row r="49">
          <cell r="D49" t="str">
            <v>Filled</v>
          </cell>
          <cell r="F49">
            <v>3</v>
          </cell>
        </row>
        <row r="50">
          <cell r="D50" t="str">
            <v>Filled</v>
          </cell>
          <cell r="F50">
            <v>3</v>
          </cell>
        </row>
        <row r="51">
          <cell r="D51" t="str">
            <v>Filled</v>
          </cell>
          <cell r="F51">
            <v>3</v>
          </cell>
        </row>
        <row r="52">
          <cell r="D52" t="str">
            <v>Filled</v>
          </cell>
          <cell r="F52">
            <v>4</v>
          </cell>
        </row>
        <row r="53">
          <cell r="D53" t="str">
            <v>Filled</v>
          </cell>
          <cell r="F53">
            <v>4</v>
          </cell>
        </row>
        <row r="54">
          <cell r="D54" t="str">
            <v>Filled</v>
          </cell>
          <cell r="F54">
            <v>4</v>
          </cell>
        </row>
        <row r="55">
          <cell r="D55" t="str">
            <v>Filled</v>
          </cell>
          <cell r="F55">
            <v>2</v>
          </cell>
        </row>
        <row r="56">
          <cell r="D56" t="str">
            <v>Failed To Fill</v>
          </cell>
          <cell r="F56">
            <v>2</v>
          </cell>
        </row>
        <row r="57">
          <cell r="D57" t="str">
            <v>Filled</v>
          </cell>
          <cell r="F57">
            <v>2</v>
          </cell>
        </row>
        <row r="58">
          <cell r="D58" t="str">
            <v>Filled</v>
          </cell>
          <cell r="F58">
            <v>3</v>
          </cell>
        </row>
        <row r="59">
          <cell r="D59" t="str">
            <v>Filled</v>
          </cell>
          <cell r="F59">
            <v>3</v>
          </cell>
        </row>
        <row r="60">
          <cell r="D60" t="str">
            <v>Filled</v>
          </cell>
          <cell r="F60">
            <v>3</v>
          </cell>
        </row>
        <row r="61">
          <cell r="D61" t="str">
            <v>Filled</v>
          </cell>
          <cell r="F61">
            <v>3</v>
          </cell>
        </row>
        <row r="62">
          <cell r="D62" t="str">
            <v>Filled</v>
          </cell>
          <cell r="F62">
            <v>3</v>
          </cell>
        </row>
        <row r="63">
          <cell r="D63" t="str">
            <v>Filled</v>
          </cell>
          <cell r="F63">
            <v>4</v>
          </cell>
        </row>
        <row r="64">
          <cell r="D64" t="str">
            <v>Filled</v>
          </cell>
          <cell r="F64">
            <v>4</v>
          </cell>
        </row>
        <row r="65">
          <cell r="D65" t="str">
            <v>Filled</v>
          </cell>
          <cell r="F65">
            <v>4</v>
          </cell>
        </row>
        <row r="66">
          <cell r="D66" t="str">
            <v>Filled</v>
          </cell>
          <cell r="F66">
            <v>4</v>
          </cell>
        </row>
        <row r="67">
          <cell r="D67" t="str">
            <v>Filled</v>
          </cell>
          <cell r="F67">
            <v>5</v>
          </cell>
        </row>
        <row r="68">
          <cell r="D68" t="str">
            <v>Filled</v>
          </cell>
          <cell r="F68">
            <v>5</v>
          </cell>
        </row>
        <row r="69">
          <cell r="D69" t="str">
            <v>Filled</v>
          </cell>
          <cell r="F69">
            <v>5</v>
          </cell>
        </row>
        <row r="70">
          <cell r="D70" t="str">
            <v>Filled</v>
          </cell>
          <cell r="F70">
            <v>5</v>
          </cell>
        </row>
        <row r="71">
          <cell r="D71" t="str">
            <v>Filled</v>
          </cell>
          <cell r="F71">
            <v>3</v>
          </cell>
        </row>
        <row r="72">
          <cell r="D72" t="str">
            <v>Filled</v>
          </cell>
          <cell r="F72">
            <v>3</v>
          </cell>
        </row>
        <row r="73">
          <cell r="D73" t="str">
            <v>Filled</v>
          </cell>
          <cell r="F73">
            <v>3</v>
          </cell>
        </row>
        <row r="74">
          <cell r="D74" t="str">
            <v>Filled</v>
          </cell>
          <cell r="F74">
            <v>4</v>
          </cell>
        </row>
        <row r="75">
          <cell r="D75" t="str">
            <v>Filled</v>
          </cell>
          <cell r="F75">
            <v>4</v>
          </cell>
        </row>
        <row r="76">
          <cell r="D76" t="str">
            <v>Filled</v>
          </cell>
          <cell r="F76">
            <v>4</v>
          </cell>
        </row>
        <row r="77">
          <cell r="D77" t="str">
            <v>Filled</v>
          </cell>
          <cell r="F77">
            <v>4</v>
          </cell>
        </row>
        <row r="78">
          <cell r="D78" t="str">
            <v>Filled</v>
          </cell>
          <cell r="F78">
            <v>5</v>
          </cell>
        </row>
        <row r="79">
          <cell r="D79" t="str">
            <v>Filled</v>
          </cell>
          <cell r="F79">
            <v>5</v>
          </cell>
        </row>
        <row r="80">
          <cell r="D80" t="str">
            <v>Filled</v>
          </cell>
          <cell r="F80">
            <v>5</v>
          </cell>
        </row>
        <row r="81">
          <cell r="D81" t="str">
            <v>Filled</v>
          </cell>
          <cell r="F81">
            <v>5</v>
          </cell>
        </row>
        <row r="82">
          <cell r="D82" t="str">
            <v>Filled</v>
          </cell>
          <cell r="F82">
            <v>5</v>
          </cell>
        </row>
        <row r="83">
          <cell r="D83" t="str">
            <v>Filled</v>
          </cell>
          <cell r="F83">
            <v>6</v>
          </cell>
        </row>
        <row r="84">
          <cell r="D84" t="str">
            <v>Filled</v>
          </cell>
          <cell r="F84">
            <v>6</v>
          </cell>
        </row>
        <row r="85">
          <cell r="D85" t="str">
            <v>Filled</v>
          </cell>
          <cell r="F85">
            <v>6</v>
          </cell>
        </row>
        <row r="86">
          <cell r="D86" t="str">
            <v>Failed To Fill</v>
          </cell>
          <cell r="F86">
            <v>3</v>
          </cell>
        </row>
        <row r="87">
          <cell r="D87" t="str">
            <v>Filled</v>
          </cell>
          <cell r="F87">
            <v>4</v>
          </cell>
        </row>
        <row r="88">
          <cell r="D88" t="str">
            <v>Failed To Fill</v>
          </cell>
          <cell r="F88">
            <v>4</v>
          </cell>
        </row>
        <row r="89">
          <cell r="D89" t="str">
            <v>Failed To Fill</v>
          </cell>
          <cell r="F89">
            <v>4</v>
          </cell>
        </row>
        <row r="90">
          <cell r="D90" t="str">
            <v>Failed To Fill</v>
          </cell>
          <cell r="F90">
            <v>4</v>
          </cell>
        </row>
        <row r="91">
          <cell r="D91" t="str">
            <v>Filled</v>
          </cell>
          <cell r="F91">
            <v>5</v>
          </cell>
        </row>
        <row r="92">
          <cell r="D92" t="str">
            <v>Filled</v>
          </cell>
          <cell r="F92">
            <v>5</v>
          </cell>
        </row>
        <row r="93">
          <cell r="D93" t="str">
            <v>Filled</v>
          </cell>
          <cell r="F93">
            <v>4</v>
          </cell>
        </row>
        <row r="94">
          <cell r="D94" t="str">
            <v>Failed To Fill</v>
          </cell>
          <cell r="F94">
            <v>4</v>
          </cell>
        </row>
        <row r="95">
          <cell r="D95" t="str">
            <v>Failed To Fill</v>
          </cell>
          <cell r="F95">
            <v>4</v>
          </cell>
        </row>
        <row r="96">
          <cell r="D96" t="str">
            <v>Failed To Fill</v>
          </cell>
          <cell r="F96">
            <v>4</v>
          </cell>
        </row>
        <row r="97">
          <cell r="D97" t="str">
            <v>Failed To Fill</v>
          </cell>
          <cell r="F97">
            <v>5</v>
          </cell>
        </row>
        <row r="98">
          <cell r="D98" t="str">
            <v>Failed To Fill</v>
          </cell>
          <cell r="F98">
            <v>5</v>
          </cell>
        </row>
        <row r="99">
          <cell r="D99" t="str">
            <v>Failed To Fill</v>
          </cell>
          <cell r="F99">
            <v>5</v>
          </cell>
        </row>
        <row r="100">
          <cell r="D100" t="str">
            <v>Failed To Fill</v>
          </cell>
          <cell r="F100">
            <v>5</v>
          </cell>
        </row>
        <row r="101">
          <cell r="D101" t="str">
            <v>Failed To Fill</v>
          </cell>
          <cell r="F101">
            <v>5</v>
          </cell>
        </row>
        <row r="102">
          <cell r="D102" t="str">
            <v>Failed To Fill</v>
          </cell>
          <cell r="F102">
            <v>5</v>
          </cell>
        </row>
        <row r="103">
          <cell r="D103" t="str">
            <v>Failed To Fill</v>
          </cell>
          <cell r="F103">
            <v>5</v>
          </cell>
        </row>
        <row r="104">
          <cell r="D104" t="str">
            <v>Filled</v>
          </cell>
          <cell r="F104">
            <v>7</v>
          </cell>
        </row>
        <row r="105">
          <cell r="D105" t="str">
            <v>Filled</v>
          </cell>
          <cell r="F105">
            <v>7</v>
          </cell>
        </row>
        <row r="106">
          <cell r="D106" t="str">
            <v>Filled</v>
          </cell>
          <cell r="F106">
            <v>6</v>
          </cell>
        </row>
        <row r="107">
          <cell r="D107" t="str">
            <v>Failed To Fill</v>
          </cell>
          <cell r="F107">
            <v>5</v>
          </cell>
        </row>
        <row r="108">
          <cell r="D108" t="str">
            <v>Failed To Fill</v>
          </cell>
          <cell r="F108">
            <v>5</v>
          </cell>
        </row>
        <row r="109">
          <cell r="D109" t="str">
            <v>Filled</v>
          </cell>
          <cell r="F109">
            <v>6</v>
          </cell>
        </row>
        <row r="110">
          <cell r="D110" t="str">
            <v>Filled</v>
          </cell>
          <cell r="F110">
            <v>5</v>
          </cell>
        </row>
        <row r="111">
          <cell r="D111" t="str">
            <v>Filled</v>
          </cell>
          <cell r="F111">
            <v>6</v>
          </cell>
        </row>
        <row r="112">
          <cell r="D112" t="str">
            <v>Filled</v>
          </cell>
          <cell r="F112">
            <v>6</v>
          </cell>
        </row>
        <row r="113">
          <cell r="D113" t="str">
            <v>Filled</v>
          </cell>
          <cell r="F113">
            <v>6</v>
          </cell>
        </row>
        <row r="114">
          <cell r="D114" t="str">
            <v>Filled</v>
          </cell>
          <cell r="F114">
            <v>6</v>
          </cell>
        </row>
        <row r="115">
          <cell r="D115" t="str">
            <v>Filled</v>
          </cell>
          <cell r="F115">
            <v>6</v>
          </cell>
        </row>
        <row r="116">
          <cell r="D116" t="str">
            <v>Filled</v>
          </cell>
          <cell r="F116">
            <v>7</v>
          </cell>
        </row>
        <row r="117">
          <cell r="D117" t="str">
            <v>Filled</v>
          </cell>
          <cell r="F117">
            <v>7</v>
          </cell>
        </row>
        <row r="118">
          <cell r="D118" t="str">
            <v>Filled</v>
          </cell>
          <cell r="F118">
            <v>7</v>
          </cell>
        </row>
        <row r="119">
          <cell r="D119" t="str">
            <v>Filled</v>
          </cell>
          <cell r="F119">
            <v>6</v>
          </cell>
        </row>
        <row r="120">
          <cell r="D120" t="str">
            <v>Filled</v>
          </cell>
          <cell r="F120">
            <v>6</v>
          </cell>
        </row>
        <row r="121">
          <cell r="D121" t="str">
            <v>Failed To Fill</v>
          </cell>
          <cell r="F121">
            <v>5</v>
          </cell>
        </row>
        <row r="122">
          <cell r="D122" t="str">
            <v>Filled</v>
          </cell>
          <cell r="F122">
            <v>8</v>
          </cell>
        </row>
        <row r="123">
          <cell r="D123" t="str">
            <v>Filled</v>
          </cell>
          <cell r="F123">
            <v>8</v>
          </cell>
        </row>
        <row r="124">
          <cell r="D124" t="str">
            <v>Failed To Fill</v>
          </cell>
          <cell r="F124">
            <v>7</v>
          </cell>
        </row>
        <row r="125">
          <cell r="D125" t="str">
            <v>Failed To Fill</v>
          </cell>
          <cell r="F125">
            <v>6</v>
          </cell>
        </row>
        <row r="126">
          <cell r="D126" t="str">
            <v>Failed To Fill</v>
          </cell>
          <cell r="F126">
            <v>6</v>
          </cell>
        </row>
        <row r="127">
          <cell r="D127" t="str">
            <v>Failed To Fill</v>
          </cell>
          <cell r="F127">
            <v>6</v>
          </cell>
        </row>
        <row r="128">
          <cell r="D128" t="str">
            <v>Filled</v>
          </cell>
          <cell r="F128">
            <v>6</v>
          </cell>
        </row>
        <row r="129">
          <cell r="D129" t="str">
            <v>Filled</v>
          </cell>
          <cell r="F129">
            <v>8</v>
          </cell>
        </row>
        <row r="130">
          <cell r="D130" t="str">
            <v>Filled</v>
          </cell>
          <cell r="F130">
            <v>8</v>
          </cell>
        </row>
        <row r="131">
          <cell r="D131" t="str">
            <v>Failed To Fill</v>
          </cell>
          <cell r="F131">
            <v>7</v>
          </cell>
        </row>
        <row r="132">
          <cell r="D132" t="str">
            <v>Filled</v>
          </cell>
          <cell r="F132">
            <v>8</v>
          </cell>
        </row>
        <row r="133">
          <cell r="D133" t="str">
            <v>Failed To Fill</v>
          </cell>
          <cell r="F133">
            <v>7</v>
          </cell>
        </row>
        <row r="134">
          <cell r="D134" t="str">
            <v>Failed To Fill</v>
          </cell>
          <cell r="F134">
            <v>7</v>
          </cell>
        </row>
        <row r="135">
          <cell r="D135" t="str">
            <v>Failed To Fill</v>
          </cell>
          <cell r="F135">
            <v>7</v>
          </cell>
        </row>
        <row r="136">
          <cell r="D136" t="str">
            <v>Failed To Fill</v>
          </cell>
          <cell r="F136">
            <v>7</v>
          </cell>
        </row>
        <row r="137">
          <cell r="D137" t="str">
            <v>Failed To Fill</v>
          </cell>
          <cell r="F137">
            <v>7</v>
          </cell>
        </row>
        <row r="138">
          <cell r="D138" t="str">
            <v>Failed To Fill</v>
          </cell>
          <cell r="F138">
            <v>7</v>
          </cell>
        </row>
        <row r="139">
          <cell r="D139" t="str">
            <v>Filled</v>
          </cell>
          <cell r="F139">
            <v>7</v>
          </cell>
        </row>
        <row r="140">
          <cell r="D140" t="str">
            <v>Filled</v>
          </cell>
          <cell r="F140">
            <v>7</v>
          </cell>
        </row>
        <row r="141">
          <cell r="D141" t="str">
            <v>Filled</v>
          </cell>
          <cell r="F141">
            <v>8</v>
          </cell>
        </row>
        <row r="142">
          <cell r="D142" t="str">
            <v>Filled</v>
          </cell>
          <cell r="F142">
            <v>8</v>
          </cell>
        </row>
        <row r="143">
          <cell r="D143" t="str">
            <v>Filled</v>
          </cell>
          <cell r="F143">
            <v>8</v>
          </cell>
        </row>
        <row r="144">
          <cell r="D144" t="str">
            <v>Filled</v>
          </cell>
          <cell r="F144">
            <v>8</v>
          </cell>
        </row>
        <row r="145">
          <cell r="D145" t="str">
            <v>Filled</v>
          </cell>
          <cell r="F145">
            <v>8</v>
          </cell>
        </row>
        <row r="146">
          <cell r="D146" t="str">
            <v>Filled</v>
          </cell>
          <cell r="F146">
            <v>9</v>
          </cell>
        </row>
        <row r="147">
          <cell r="D147" t="str">
            <v>Filled</v>
          </cell>
          <cell r="F147">
            <v>9</v>
          </cell>
        </row>
        <row r="148">
          <cell r="D148" t="str">
            <v>Filled</v>
          </cell>
          <cell r="F148">
            <v>9</v>
          </cell>
        </row>
        <row r="149">
          <cell r="D149" t="str">
            <v>Filled</v>
          </cell>
          <cell r="F149">
            <v>9</v>
          </cell>
        </row>
        <row r="150">
          <cell r="D150" t="str">
            <v>Filled</v>
          </cell>
          <cell r="F150">
            <v>9</v>
          </cell>
        </row>
        <row r="151">
          <cell r="D151" t="str">
            <v>Filled</v>
          </cell>
          <cell r="F151">
            <v>10</v>
          </cell>
        </row>
        <row r="152">
          <cell r="D152" t="str">
            <v>Filled</v>
          </cell>
          <cell r="F152">
            <v>10</v>
          </cell>
        </row>
        <row r="153">
          <cell r="D153" t="str">
            <v>Filled</v>
          </cell>
          <cell r="F153">
            <v>10</v>
          </cell>
        </row>
        <row r="154">
          <cell r="D154" t="str">
            <v>Filled</v>
          </cell>
          <cell r="F154">
            <v>11</v>
          </cell>
        </row>
        <row r="155">
          <cell r="D155" t="str">
            <v>Filled</v>
          </cell>
          <cell r="F155">
            <v>11</v>
          </cell>
        </row>
        <row r="156">
          <cell r="D156" t="str">
            <v>Filled</v>
          </cell>
          <cell r="F156">
            <v>11</v>
          </cell>
        </row>
        <row r="157">
          <cell r="D157" t="str">
            <v>Filled</v>
          </cell>
          <cell r="F157">
            <v>11</v>
          </cell>
        </row>
        <row r="158">
          <cell r="D158" t="str">
            <v>Filled</v>
          </cell>
          <cell r="F158">
            <v>11</v>
          </cell>
        </row>
        <row r="159">
          <cell r="D159" t="str">
            <v>Filled</v>
          </cell>
          <cell r="F159">
            <v>12</v>
          </cell>
        </row>
        <row r="160">
          <cell r="D160" t="str">
            <v>Filled</v>
          </cell>
          <cell r="F160">
            <v>12</v>
          </cell>
        </row>
        <row r="161">
          <cell r="D161" t="str">
            <v>Filled</v>
          </cell>
          <cell r="F161">
            <v>12</v>
          </cell>
        </row>
        <row r="162">
          <cell r="D162" t="str">
            <v>Filled</v>
          </cell>
          <cell r="F162">
            <v>12</v>
          </cell>
        </row>
        <row r="163">
          <cell r="D163" t="str">
            <v>Filled</v>
          </cell>
          <cell r="F163">
            <v>12</v>
          </cell>
        </row>
        <row r="164">
          <cell r="D164" t="str">
            <v>Filled</v>
          </cell>
          <cell r="F164">
            <v>13</v>
          </cell>
        </row>
        <row r="165">
          <cell r="D165" t="str">
            <v>Filled</v>
          </cell>
          <cell r="F165">
            <v>13</v>
          </cell>
        </row>
        <row r="166">
          <cell r="D166" t="str">
            <v>Filled</v>
          </cell>
          <cell r="F166">
            <v>13</v>
          </cell>
        </row>
        <row r="167">
          <cell r="D167" t="str">
            <v>Filled</v>
          </cell>
          <cell r="F167">
            <v>13</v>
          </cell>
        </row>
        <row r="168">
          <cell r="D168" t="str">
            <v>Filled</v>
          </cell>
          <cell r="F168">
            <v>13</v>
          </cell>
        </row>
        <row r="169">
          <cell r="D169" t="str">
            <v>Filled</v>
          </cell>
          <cell r="F169">
            <v>8</v>
          </cell>
        </row>
        <row r="170">
          <cell r="D170" t="str">
            <v>Failed To Fill</v>
          </cell>
          <cell r="F170">
            <v>6</v>
          </cell>
        </row>
        <row r="171">
          <cell r="D171" t="str">
            <v>Failed To Fill</v>
          </cell>
          <cell r="F171">
            <v>6</v>
          </cell>
        </row>
        <row r="172">
          <cell r="D172" t="str">
            <v>Failed To Fill</v>
          </cell>
          <cell r="F172">
            <v>7</v>
          </cell>
        </row>
        <row r="173">
          <cell r="D173" t="str">
            <v>Failed To Fill</v>
          </cell>
          <cell r="F173">
            <v>7</v>
          </cell>
        </row>
        <row r="174">
          <cell r="D174" t="str">
            <v>Failed To Fill</v>
          </cell>
          <cell r="F174">
            <v>7</v>
          </cell>
        </row>
        <row r="175">
          <cell r="D175" t="str">
            <v>Failed To Fill</v>
          </cell>
          <cell r="F175">
            <v>7</v>
          </cell>
        </row>
        <row r="176">
          <cell r="D176" t="str">
            <v>Failed To Fill</v>
          </cell>
          <cell r="F176">
            <v>7</v>
          </cell>
        </row>
        <row r="177">
          <cell r="D177" t="str">
            <v>Failed To Fill</v>
          </cell>
          <cell r="F177">
            <v>7</v>
          </cell>
        </row>
        <row r="178">
          <cell r="D178" t="str">
            <v>Filled</v>
          </cell>
          <cell r="F178">
            <v>5</v>
          </cell>
        </row>
        <row r="179">
          <cell r="D179" t="str">
            <v>Filled</v>
          </cell>
          <cell r="F179">
            <v>5</v>
          </cell>
        </row>
        <row r="180">
          <cell r="D180" t="str">
            <v>Filled</v>
          </cell>
          <cell r="F180">
            <v>6</v>
          </cell>
        </row>
        <row r="181">
          <cell r="D181" t="str">
            <v>Filled</v>
          </cell>
          <cell r="F181">
            <v>6</v>
          </cell>
        </row>
        <row r="182">
          <cell r="D182" t="str">
            <v>Filled</v>
          </cell>
          <cell r="F182">
            <v>6</v>
          </cell>
        </row>
        <row r="183">
          <cell r="D183" t="str">
            <v>Filled</v>
          </cell>
          <cell r="F183">
            <v>6</v>
          </cell>
        </row>
        <row r="184">
          <cell r="D184" t="str">
            <v>Filled</v>
          </cell>
          <cell r="F184">
            <v>6</v>
          </cell>
        </row>
        <row r="185">
          <cell r="D185" t="str">
            <v>Filled</v>
          </cell>
          <cell r="F185">
            <v>7</v>
          </cell>
        </row>
        <row r="186">
          <cell r="D186" t="str">
            <v>Filled</v>
          </cell>
          <cell r="F186">
            <v>7</v>
          </cell>
        </row>
        <row r="187">
          <cell r="D187" t="str">
            <v>Filled</v>
          </cell>
          <cell r="F187">
            <v>7</v>
          </cell>
        </row>
        <row r="188">
          <cell r="D188" t="str">
            <v>Filled</v>
          </cell>
          <cell r="F188">
            <v>7</v>
          </cell>
        </row>
        <row r="189">
          <cell r="D189" t="str">
            <v>Filled</v>
          </cell>
          <cell r="F189">
            <v>7</v>
          </cell>
        </row>
        <row r="190">
          <cell r="D190" t="str">
            <v>Filled</v>
          </cell>
          <cell r="F190">
            <v>8</v>
          </cell>
        </row>
        <row r="191">
          <cell r="D191" t="str">
            <v>Filled</v>
          </cell>
          <cell r="F191">
            <v>8</v>
          </cell>
        </row>
        <row r="192">
          <cell r="D192" t="str">
            <v>Filled</v>
          </cell>
          <cell r="F192">
            <v>8</v>
          </cell>
        </row>
        <row r="193">
          <cell r="D193" t="str">
            <v>Filled</v>
          </cell>
          <cell r="F193">
            <v>8</v>
          </cell>
        </row>
        <row r="194">
          <cell r="D194" t="str">
            <v>Filled</v>
          </cell>
          <cell r="F194">
            <v>8</v>
          </cell>
        </row>
        <row r="195">
          <cell r="D195" t="str">
            <v>Filled</v>
          </cell>
          <cell r="F195">
            <v>9</v>
          </cell>
        </row>
        <row r="196">
          <cell r="D196" t="str">
            <v>Filled</v>
          </cell>
          <cell r="F196">
            <v>9</v>
          </cell>
        </row>
        <row r="197">
          <cell r="D197" t="str">
            <v>Filled</v>
          </cell>
          <cell r="F197">
            <v>9</v>
          </cell>
        </row>
        <row r="198">
          <cell r="D198" t="str">
            <v>Filled</v>
          </cell>
          <cell r="F198">
            <v>9</v>
          </cell>
        </row>
        <row r="199">
          <cell r="D199" t="str">
            <v>Filled</v>
          </cell>
          <cell r="F199">
            <v>9</v>
          </cell>
        </row>
        <row r="200">
          <cell r="D200" t="str">
            <v>Filled</v>
          </cell>
          <cell r="F200">
            <v>10</v>
          </cell>
        </row>
        <row r="201">
          <cell r="D201" t="str">
            <v>Filled</v>
          </cell>
          <cell r="F201">
            <v>10</v>
          </cell>
        </row>
        <row r="202">
          <cell r="D202" t="str">
            <v>Filled</v>
          </cell>
          <cell r="F202">
            <v>10</v>
          </cell>
        </row>
        <row r="203">
          <cell r="D203" t="str">
            <v>Filled</v>
          </cell>
          <cell r="F203">
            <v>11</v>
          </cell>
        </row>
        <row r="204">
          <cell r="D204" t="str">
            <v>Filled</v>
          </cell>
          <cell r="F204">
            <v>11</v>
          </cell>
        </row>
        <row r="205">
          <cell r="D205" t="str">
            <v>Filled</v>
          </cell>
          <cell r="F205">
            <v>11</v>
          </cell>
        </row>
        <row r="206">
          <cell r="D206" t="str">
            <v>Filled</v>
          </cell>
          <cell r="F206">
            <v>11</v>
          </cell>
        </row>
        <row r="207">
          <cell r="D207" t="str">
            <v>Filled</v>
          </cell>
          <cell r="F207">
            <v>11</v>
          </cell>
        </row>
        <row r="208">
          <cell r="D208" t="str">
            <v>Filled</v>
          </cell>
          <cell r="F208">
            <v>12</v>
          </cell>
        </row>
        <row r="209">
          <cell r="D209" t="str">
            <v>Filled</v>
          </cell>
          <cell r="F209">
            <v>12</v>
          </cell>
        </row>
        <row r="210">
          <cell r="D210" t="str">
            <v>Filled</v>
          </cell>
          <cell r="F210">
            <v>12</v>
          </cell>
        </row>
        <row r="211">
          <cell r="D211" t="str">
            <v>Filled</v>
          </cell>
          <cell r="F211">
            <v>12</v>
          </cell>
        </row>
        <row r="212">
          <cell r="D212" t="str">
            <v>Filled</v>
          </cell>
          <cell r="F212">
            <v>12</v>
          </cell>
        </row>
        <row r="213">
          <cell r="D213" t="str">
            <v>Filled</v>
          </cell>
          <cell r="F213">
            <v>13</v>
          </cell>
        </row>
        <row r="214">
          <cell r="D214" t="str">
            <v>Filled</v>
          </cell>
          <cell r="F214">
            <v>13</v>
          </cell>
        </row>
        <row r="215">
          <cell r="D215" t="str">
            <v>Filled</v>
          </cell>
          <cell r="F215">
            <v>13</v>
          </cell>
        </row>
        <row r="216">
          <cell r="D216" t="str">
            <v>Filled</v>
          </cell>
          <cell r="F216">
            <v>13</v>
          </cell>
        </row>
        <row r="217">
          <cell r="D217" t="str">
            <v>Filled</v>
          </cell>
          <cell r="F217">
            <v>13</v>
          </cell>
        </row>
        <row r="218">
          <cell r="D218" t="str">
            <v>Filled</v>
          </cell>
          <cell r="F218">
            <v>14</v>
          </cell>
        </row>
        <row r="219">
          <cell r="D219" t="str">
            <v>Filled</v>
          </cell>
          <cell r="F219">
            <v>14</v>
          </cell>
        </row>
        <row r="220">
          <cell r="D220" t="str">
            <v>Filled</v>
          </cell>
          <cell r="F220">
            <v>14</v>
          </cell>
        </row>
        <row r="221">
          <cell r="D221" t="str">
            <v>Filled</v>
          </cell>
          <cell r="F221">
            <v>14</v>
          </cell>
        </row>
        <row r="222">
          <cell r="D222" t="str">
            <v>Filled</v>
          </cell>
          <cell r="F222">
            <v>15</v>
          </cell>
        </row>
        <row r="223">
          <cell r="D223" t="str">
            <v>Filled</v>
          </cell>
          <cell r="F223">
            <v>15</v>
          </cell>
        </row>
        <row r="224">
          <cell r="D224" t="str">
            <v>Filled</v>
          </cell>
          <cell r="F224">
            <v>15</v>
          </cell>
        </row>
        <row r="225">
          <cell r="D225" t="str">
            <v>Filled</v>
          </cell>
          <cell r="F225">
            <v>15</v>
          </cell>
        </row>
        <row r="226">
          <cell r="D226" t="str">
            <v>Filled</v>
          </cell>
          <cell r="F226">
            <v>15</v>
          </cell>
        </row>
        <row r="227">
          <cell r="D227" t="str">
            <v>Filled</v>
          </cell>
          <cell r="F227">
            <v>16</v>
          </cell>
        </row>
        <row r="228">
          <cell r="D228" t="str">
            <v>Filled</v>
          </cell>
          <cell r="F228">
            <v>16</v>
          </cell>
        </row>
        <row r="229">
          <cell r="D229" t="str">
            <v>Filled</v>
          </cell>
          <cell r="F229">
            <v>16</v>
          </cell>
        </row>
        <row r="230">
          <cell r="D230" t="str">
            <v>Filled</v>
          </cell>
          <cell r="F230">
            <v>16</v>
          </cell>
        </row>
        <row r="231">
          <cell r="D231" t="str">
            <v>Filled</v>
          </cell>
          <cell r="F231">
            <v>16</v>
          </cell>
        </row>
        <row r="232">
          <cell r="D232" t="str">
            <v>Filled</v>
          </cell>
          <cell r="F232">
            <v>17</v>
          </cell>
        </row>
        <row r="233">
          <cell r="D233" t="str">
            <v>Filled</v>
          </cell>
          <cell r="F233">
            <v>17</v>
          </cell>
        </row>
        <row r="234">
          <cell r="D234" t="str">
            <v>Filled</v>
          </cell>
          <cell r="F234">
            <v>17</v>
          </cell>
        </row>
        <row r="235">
          <cell r="D235" t="str">
            <v>Filled</v>
          </cell>
          <cell r="F235">
            <v>18</v>
          </cell>
        </row>
        <row r="236">
          <cell r="D236" t="str">
            <v>Filled</v>
          </cell>
          <cell r="F236">
            <v>18</v>
          </cell>
        </row>
        <row r="237">
          <cell r="D237" t="str">
            <v>Filled</v>
          </cell>
          <cell r="F237">
            <v>18</v>
          </cell>
        </row>
        <row r="238">
          <cell r="D238" t="str">
            <v>Filled</v>
          </cell>
          <cell r="F238">
            <v>18</v>
          </cell>
        </row>
        <row r="239">
          <cell r="D239" t="str">
            <v>Filled</v>
          </cell>
          <cell r="F239">
            <v>18</v>
          </cell>
        </row>
        <row r="240">
          <cell r="D240" t="str">
            <v>Filled</v>
          </cell>
          <cell r="F240">
            <v>19</v>
          </cell>
        </row>
        <row r="241">
          <cell r="D241" t="str">
            <v>Filled</v>
          </cell>
          <cell r="F241">
            <v>19</v>
          </cell>
        </row>
        <row r="242">
          <cell r="D242" t="str">
            <v>Filled</v>
          </cell>
          <cell r="F242">
            <v>19</v>
          </cell>
        </row>
        <row r="243">
          <cell r="D243" t="str">
            <v>Filled</v>
          </cell>
          <cell r="F243">
            <v>19</v>
          </cell>
        </row>
        <row r="244">
          <cell r="D244" t="str">
            <v>Filled</v>
          </cell>
          <cell r="F244">
            <v>19</v>
          </cell>
        </row>
        <row r="245">
          <cell r="D245" t="str">
            <v>Filled</v>
          </cell>
          <cell r="F245">
            <v>20</v>
          </cell>
        </row>
        <row r="246">
          <cell r="D246" t="str">
            <v>Filled</v>
          </cell>
          <cell r="F246">
            <v>20</v>
          </cell>
        </row>
        <row r="247">
          <cell r="D247" t="str">
            <v>Filled</v>
          </cell>
          <cell r="F247">
            <v>20</v>
          </cell>
        </row>
        <row r="248">
          <cell r="D248" t="str">
            <v>Filled</v>
          </cell>
          <cell r="F248">
            <v>22</v>
          </cell>
        </row>
        <row r="249">
          <cell r="D249" t="str">
            <v>Filled</v>
          </cell>
          <cell r="F249">
            <v>22</v>
          </cell>
        </row>
        <row r="250">
          <cell r="D250" t="str">
            <v>Filled</v>
          </cell>
          <cell r="F250">
            <v>23</v>
          </cell>
        </row>
        <row r="251">
          <cell r="D251" t="str">
            <v>Filled</v>
          </cell>
          <cell r="F251">
            <v>23</v>
          </cell>
        </row>
        <row r="252">
          <cell r="D252" t="str">
            <v>Filled</v>
          </cell>
          <cell r="F252">
            <v>23</v>
          </cell>
        </row>
        <row r="253">
          <cell r="D253" t="str">
            <v>Filled</v>
          </cell>
          <cell r="F253">
            <v>23</v>
          </cell>
        </row>
        <row r="254">
          <cell r="D254" t="str">
            <v>Filled</v>
          </cell>
          <cell r="F254">
            <v>23</v>
          </cell>
        </row>
        <row r="255">
          <cell r="D255" t="str">
            <v>Filled</v>
          </cell>
          <cell r="F255">
            <v>24</v>
          </cell>
        </row>
        <row r="256">
          <cell r="D256" t="str">
            <v>Filled</v>
          </cell>
          <cell r="F256">
            <v>24</v>
          </cell>
        </row>
        <row r="257">
          <cell r="D257" t="str">
            <v>Filled</v>
          </cell>
          <cell r="F257">
            <v>24</v>
          </cell>
        </row>
        <row r="258">
          <cell r="D258" t="str">
            <v>Filled</v>
          </cell>
          <cell r="F258">
            <v>24</v>
          </cell>
        </row>
        <row r="259">
          <cell r="D259" t="str">
            <v>Filled</v>
          </cell>
          <cell r="F259">
            <v>25</v>
          </cell>
        </row>
        <row r="260">
          <cell r="D260" t="str">
            <v>Filled</v>
          </cell>
          <cell r="F260">
            <v>25</v>
          </cell>
        </row>
        <row r="261">
          <cell r="D261" t="str">
            <v>Filled</v>
          </cell>
          <cell r="F261">
            <v>25</v>
          </cell>
        </row>
        <row r="262">
          <cell r="D262" t="str">
            <v>Filled</v>
          </cell>
          <cell r="F262">
            <v>25</v>
          </cell>
        </row>
        <row r="263">
          <cell r="D263" t="str">
            <v>Filled</v>
          </cell>
          <cell r="F263">
            <v>25</v>
          </cell>
        </row>
        <row r="264">
          <cell r="D264" t="str">
            <v>Filled</v>
          </cell>
          <cell r="F264">
            <v>26</v>
          </cell>
        </row>
        <row r="265">
          <cell r="D265" t="str">
            <v>Filled</v>
          </cell>
          <cell r="F265">
            <v>26</v>
          </cell>
        </row>
        <row r="266">
          <cell r="D266" t="str">
            <v>Filled</v>
          </cell>
          <cell r="F266">
            <v>26</v>
          </cell>
        </row>
        <row r="267">
          <cell r="D267" t="str">
            <v>Filled</v>
          </cell>
          <cell r="F267">
            <v>26</v>
          </cell>
        </row>
        <row r="268">
          <cell r="D268" t="str">
            <v>Filled</v>
          </cell>
          <cell r="F268">
            <v>26</v>
          </cell>
        </row>
        <row r="269">
          <cell r="D269" t="str">
            <v>Filled</v>
          </cell>
          <cell r="F269">
            <v>27</v>
          </cell>
        </row>
        <row r="270">
          <cell r="D270" t="str">
            <v>Filled</v>
          </cell>
          <cell r="F270">
            <v>27</v>
          </cell>
        </row>
        <row r="271">
          <cell r="D271" t="str">
            <v>Filled</v>
          </cell>
          <cell r="F271">
            <v>27</v>
          </cell>
        </row>
        <row r="272">
          <cell r="D272" t="str">
            <v>Filled</v>
          </cell>
          <cell r="F272">
            <v>27</v>
          </cell>
        </row>
        <row r="273">
          <cell r="D273" t="str">
            <v>Filled</v>
          </cell>
          <cell r="F273">
            <v>27</v>
          </cell>
        </row>
        <row r="274">
          <cell r="D274" t="str">
            <v>Filled</v>
          </cell>
          <cell r="F274">
            <v>28</v>
          </cell>
        </row>
        <row r="275">
          <cell r="D275" t="str">
            <v>Filled</v>
          </cell>
          <cell r="F275">
            <v>28</v>
          </cell>
        </row>
        <row r="276">
          <cell r="D276" t="str">
            <v>Filled</v>
          </cell>
          <cell r="F276">
            <v>28</v>
          </cell>
        </row>
        <row r="277">
          <cell r="D277" t="str">
            <v>Filled</v>
          </cell>
          <cell r="F277">
            <v>28</v>
          </cell>
        </row>
        <row r="278">
          <cell r="D278" t="str">
            <v>Filled</v>
          </cell>
          <cell r="F278">
            <v>28</v>
          </cell>
        </row>
        <row r="279">
          <cell r="D279" t="str">
            <v>Filled</v>
          </cell>
          <cell r="F279">
            <v>29</v>
          </cell>
        </row>
        <row r="280">
          <cell r="D280" t="str">
            <v>Filled</v>
          </cell>
          <cell r="F280">
            <v>29</v>
          </cell>
        </row>
        <row r="281">
          <cell r="D281" t="str">
            <v>Filled</v>
          </cell>
          <cell r="F281">
            <v>29</v>
          </cell>
        </row>
        <row r="282">
          <cell r="D282" t="str">
            <v>Filled</v>
          </cell>
          <cell r="F282">
            <v>30</v>
          </cell>
        </row>
        <row r="283">
          <cell r="D283" t="str">
            <v>Filled</v>
          </cell>
          <cell r="F283">
            <v>30</v>
          </cell>
        </row>
        <row r="284">
          <cell r="D284" t="str">
            <v>Filled</v>
          </cell>
          <cell r="F284">
            <v>30</v>
          </cell>
        </row>
        <row r="285">
          <cell r="D285" t="str">
            <v>Filled</v>
          </cell>
          <cell r="F285">
            <v>30</v>
          </cell>
        </row>
        <row r="286">
          <cell r="D286" t="str">
            <v>Filled</v>
          </cell>
          <cell r="F286">
            <v>30</v>
          </cell>
        </row>
        <row r="287">
          <cell r="D287" t="str">
            <v>Filled</v>
          </cell>
          <cell r="F287">
            <v>31</v>
          </cell>
        </row>
        <row r="288">
          <cell r="D288" t="str">
            <v>Filled</v>
          </cell>
          <cell r="F288">
            <v>31</v>
          </cell>
        </row>
        <row r="289">
          <cell r="D289" t="str">
            <v>Filled</v>
          </cell>
          <cell r="F289">
            <v>31</v>
          </cell>
        </row>
        <row r="290">
          <cell r="D290" t="str">
            <v>Filled</v>
          </cell>
          <cell r="F290">
            <v>31</v>
          </cell>
        </row>
        <row r="291">
          <cell r="D291" t="str">
            <v>Filled</v>
          </cell>
          <cell r="F291">
            <v>31</v>
          </cell>
        </row>
        <row r="292">
          <cell r="D292" t="str">
            <v>Filled</v>
          </cell>
          <cell r="F292">
            <v>32</v>
          </cell>
        </row>
        <row r="293">
          <cell r="D293" t="str">
            <v>Filled</v>
          </cell>
          <cell r="F293">
            <v>32</v>
          </cell>
        </row>
        <row r="294">
          <cell r="D294" t="str">
            <v>Filled</v>
          </cell>
          <cell r="F294">
            <v>32</v>
          </cell>
        </row>
        <row r="295">
          <cell r="D295" t="str">
            <v>Filled</v>
          </cell>
          <cell r="F295">
            <v>32</v>
          </cell>
        </row>
        <row r="296">
          <cell r="D296" t="str">
            <v>Filled</v>
          </cell>
          <cell r="F296">
            <v>32</v>
          </cell>
        </row>
        <row r="297">
          <cell r="D297" t="str">
            <v>Filled</v>
          </cell>
          <cell r="F297">
            <v>33</v>
          </cell>
        </row>
        <row r="298">
          <cell r="D298" t="str">
            <v>Filled</v>
          </cell>
          <cell r="F298">
            <v>33</v>
          </cell>
        </row>
        <row r="299">
          <cell r="D299" t="str">
            <v>Filled</v>
          </cell>
          <cell r="F299">
            <v>33</v>
          </cell>
        </row>
        <row r="300">
          <cell r="D300" t="str">
            <v>Filled</v>
          </cell>
          <cell r="F300">
            <v>33</v>
          </cell>
        </row>
        <row r="301">
          <cell r="D301" t="str">
            <v>Filled</v>
          </cell>
          <cell r="F301">
            <v>33</v>
          </cell>
        </row>
        <row r="302">
          <cell r="D302" t="str">
            <v>Filled</v>
          </cell>
          <cell r="F302">
            <v>34</v>
          </cell>
        </row>
        <row r="303">
          <cell r="D303" t="str">
            <v>Filled</v>
          </cell>
          <cell r="F303">
            <v>34</v>
          </cell>
        </row>
        <row r="304">
          <cell r="D304" t="str">
            <v>Filled</v>
          </cell>
          <cell r="F304">
            <v>34</v>
          </cell>
        </row>
        <row r="305">
          <cell r="D305" t="str">
            <v>Filled</v>
          </cell>
          <cell r="F305">
            <v>34</v>
          </cell>
        </row>
        <row r="306">
          <cell r="D306" t="str">
            <v>Filled</v>
          </cell>
          <cell r="F306">
            <v>34</v>
          </cell>
        </row>
        <row r="307">
          <cell r="D307" t="str">
            <v>Filled</v>
          </cell>
          <cell r="F307">
            <v>35</v>
          </cell>
        </row>
        <row r="308">
          <cell r="D308" t="str">
            <v>Filled</v>
          </cell>
          <cell r="F308">
            <v>35</v>
          </cell>
        </row>
        <row r="309">
          <cell r="D309" t="str">
            <v>Filled</v>
          </cell>
          <cell r="F309">
            <v>35</v>
          </cell>
        </row>
        <row r="310">
          <cell r="D310" t="str">
            <v>Failed To Fill</v>
          </cell>
          <cell r="F310">
            <v>7</v>
          </cell>
        </row>
        <row r="311">
          <cell r="D311" t="str">
            <v>Filled</v>
          </cell>
          <cell r="F311">
            <v>7</v>
          </cell>
        </row>
        <row r="312">
          <cell r="D312" t="str">
            <v>Filled</v>
          </cell>
          <cell r="F312">
            <v>7</v>
          </cell>
        </row>
        <row r="313">
          <cell r="D313" t="str">
            <v>Filled</v>
          </cell>
          <cell r="F313">
            <v>8</v>
          </cell>
        </row>
        <row r="314">
          <cell r="D314" t="str">
            <v>Filled</v>
          </cell>
          <cell r="F314">
            <v>8</v>
          </cell>
        </row>
        <row r="315">
          <cell r="D315" t="str">
            <v>Filled</v>
          </cell>
          <cell r="F315">
            <v>8</v>
          </cell>
        </row>
        <row r="316">
          <cell r="D316" t="str">
            <v>Filled</v>
          </cell>
          <cell r="F316">
            <v>8</v>
          </cell>
        </row>
        <row r="317">
          <cell r="D317" t="str">
            <v>Filled</v>
          </cell>
          <cell r="F317">
            <v>8</v>
          </cell>
        </row>
        <row r="318">
          <cell r="D318" t="str">
            <v>Filled</v>
          </cell>
          <cell r="F318">
            <v>9</v>
          </cell>
        </row>
        <row r="319">
          <cell r="D319" t="str">
            <v>Filled</v>
          </cell>
          <cell r="F319">
            <v>9</v>
          </cell>
        </row>
        <row r="320">
          <cell r="D320" t="str">
            <v>Filled</v>
          </cell>
          <cell r="F320">
            <v>9</v>
          </cell>
        </row>
        <row r="321">
          <cell r="D321" t="str">
            <v>Filled</v>
          </cell>
          <cell r="F321">
            <v>9</v>
          </cell>
        </row>
        <row r="322">
          <cell r="D322" t="str">
            <v>Filled</v>
          </cell>
          <cell r="F322">
            <v>9</v>
          </cell>
        </row>
        <row r="323">
          <cell r="D323" t="str">
            <v>Filled</v>
          </cell>
          <cell r="F323">
            <v>10</v>
          </cell>
        </row>
        <row r="324">
          <cell r="D324" t="str">
            <v>Filled</v>
          </cell>
          <cell r="F324">
            <v>10</v>
          </cell>
        </row>
        <row r="325">
          <cell r="D325" t="str">
            <v>Filled</v>
          </cell>
          <cell r="F325">
            <v>10</v>
          </cell>
        </row>
        <row r="326">
          <cell r="D326" t="str">
            <v>Filled</v>
          </cell>
          <cell r="F326">
            <v>11</v>
          </cell>
        </row>
        <row r="327">
          <cell r="D327" t="str">
            <v>Filled</v>
          </cell>
          <cell r="F327">
            <v>11</v>
          </cell>
        </row>
        <row r="328">
          <cell r="D328" t="str">
            <v>Filled</v>
          </cell>
          <cell r="F328">
            <v>11</v>
          </cell>
        </row>
        <row r="329">
          <cell r="D329" t="str">
            <v>Filled</v>
          </cell>
          <cell r="F329">
            <v>11</v>
          </cell>
        </row>
        <row r="330">
          <cell r="D330" t="str">
            <v>Filled</v>
          </cell>
          <cell r="F330">
            <v>11</v>
          </cell>
        </row>
        <row r="331">
          <cell r="D331" t="str">
            <v>Filled</v>
          </cell>
          <cell r="F331">
            <v>12</v>
          </cell>
        </row>
        <row r="332">
          <cell r="D332" t="str">
            <v>Filled</v>
          </cell>
          <cell r="F332">
            <v>12</v>
          </cell>
        </row>
        <row r="333">
          <cell r="D333" t="str">
            <v>Filled</v>
          </cell>
          <cell r="F333">
            <v>12</v>
          </cell>
        </row>
        <row r="334">
          <cell r="D334" t="str">
            <v>Filled</v>
          </cell>
          <cell r="F334">
            <v>12</v>
          </cell>
        </row>
        <row r="335">
          <cell r="D335" t="str">
            <v>Filled</v>
          </cell>
          <cell r="F335">
            <v>12</v>
          </cell>
        </row>
        <row r="336">
          <cell r="D336" t="str">
            <v>Filled</v>
          </cell>
          <cell r="F336">
            <v>13</v>
          </cell>
        </row>
        <row r="337">
          <cell r="D337" t="str">
            <v>Filled</v>
          </cell>
          <cell r="F337">
            <v>13</v>
          </cell>
        </row>
        <row r="338">
          <cell r="D338" t="str">
            <v>Filled</v>
          </cell>
          <cell r="F338">
            <v>13</v>
          </cell>
        </row>
        <row r="339">
          <cell r="D339" t="str">
            <v>Filled</v>
          </cell>
          <cell r="F339">
            <v>13</v>
          </cell>
        </row>
        <row r="340">
          <cell r="D340" t="str">
            <v>Filled</v>
          </cell>
          <cell r="F340">
            <v>13</v>
          </cell>
        </row>
        <row r="341">
          <cell r="D341" t="str">
            <v>Filled</v>
          </cell>
          <cell r="F341">
            <v>14</v>
          </cell>
        </row>
        <row r="342">
          <cell r="D342" t="str">
            <v>Filled</v>
          </cell>
          <cell r="F342">
            <v>14</v>
          </cell>
        </row>
        <row r="343">
          <cell r="D343" t="str">
            <v>Filled</v>
          </cell>
          <cell r="F343">
            <v>14</v>
          </cell>
        </row>
        <row r="344">
          <cell r="D344" t="str">
            <v>Filled</v>
          </cell>
          <cell r="F344">
            <v>14</v>
          </cell>
        </row>
        <row r="345">
          <cell r="D345" t="str">
            <v>Filled</v>
          </cell>
          <cell r="F345">
            <v>15</v>
          </cell>
        </row>
        <row r="346">
          <cell r="D346" t="str">
            <v>Filled</v>
          </cell>
          <cell r="F346">
            <v>15</v>
          </cell>
        </row>
        <row r="347">
          <cell r="D347" t="str">
            <v>Filled</v>
          </cell>
          <cell r="F347">
            <v>15</v>
          </cell>
        </row>
        <row r="348">
          <cell r="D348" t="str">
            <v>Filled</v>
          </cell>
          <cell r="F348">
            <v>15</v>
          </cell>
        </row>
        <row r="349">
          <cell r="D349" t="str">
            <v>Filled</v>
          </cell>
          <cell r="F349">
            <v>15</v>
          </cell>
        </row>
        <row r="350">
          <cell r="D350" t="str">
            <v>Filled</v>
          </cell>
          <cell r="F350">
            <v>16</v>
          </cell>
        </row>
        <row r="351">
          <cell r="D351" t="str">
            <v>Filled</v>
          </cell>
          <cell r="F351">
            <v>16</v>
          </cell>
        </row>
        <row r="352">
          <cell r="D352" t="str">
            <v>Filled</v>
          </cell>
          <cell r="F352">
            <v>16</v>
          </cell>
        </row>
        <row r="353">
          <cell r="D353" t="str">
            <v>Filled</v>
          </cell>
          <cell r="F353">
            <v>16</v>
          </cell>
        </row>
        <row r="354">
          <cell r="D354" t="str">
            <v>Filled</v>
          </cell>
          <cell r="F354">
            <v>16</v>
          </cell>
        </row>
        <row r="355">
          <cell r="D355" t="str">
            <v>Filled</v>
          </cell>
          <cell r="F355">
            <v>17</v>
          </cell>
        </row>
        <row r="356">
          <cell r="D356" t="str">
            <v>Filled</v>
          </cell>
          <cell r="F356">
            <v>17</v>
          </cell>
        </row>
        <row r="357">
          <cell r="D357" t="str">
            <v>Filled</v>
          </cell>
          <cell r="F357">
            <v>17</v>
          </cell>
        </row>
        <row r="358">
          <cell r="D358" t="str">
            <v>Filled</v>
          </cell>
          <cell r="F358">
            <v>18</v>
          </cell>
        </row>
        <row r="359">
          <cell r="D359" t="str">
            <v>Filled</v>
          </cell>
          <cell r="F359">
            <v>18</v>
          </cell>
        </row>
        <row r="360">
          <cell r="D360" t="str">
            <v>Filled</v>
          </cell>
          <cell r="F360">
            <v>18</v>
          </cell>
        </row>
        <row r="361">
          <cell r="D361" t="str">
            <v>Filled</v>
          </cell>
          <cell r="F361">
            <v>18</v>
          </cell>
        </row>
        <row r="362">
          <cell r="D362" t="str">
            <v>Filled</v>
          </cell>
          <cell r="F362">
            <v>18</v>
          </cell>
        </row>
        <row r="363">
          <cell r="D363" t="str">
            <v>Filled</v>
          </cell>
          <cell r="F363">
            <v>19</v>
          </cell>
        </row>
        <row r="364">
          <cell r="D364" t="str">
            <v>Filled</v>
          </cell>
          <cell r="F364">
            <v>19</v>
          </cell>
        </row>
        <row r="365">
          <cell r="D365" t="str">
            <v>Filled</v>
          </cell>
          <cell r="F365">
            <v>19</v>
          </cell>
        </row>
        <row r="366">
          <cell r="D366" t="str">
            <v>Filled</v>
          </cell>
          <cell r="F366">
            <v>19</v>
          </cell>
        </row>
        <row r="367">
          <cell r="D367" t="str">
            <v>Filled</v>
          </cell>
          <cell r="F367">
            <v>19</v>
          </cell>
        </row>
        <row r="368">
          <cell r="D368" t="str">
            <v>Filled</v>
          </cell>
          <cell r="F368">
            <v>20</v>
          </cell>
        </row>
        <row r="369">
          <cell r="D369" t="str">
            <v>Filled</v>
          </cell>
          <cell r="F369">
            <v>20</v>
          </cell>
        </row>
        <row r="370">
          <cell r="D370" t="str">
            <v>Filled</v>
          </cell>
          <cell r="F370">
            <v>20</v>
          </cell>
        </row>
        <row r="371">
          <cell r="D371" t="str">
            <v>Filled</v>
          </cell>
          <cell r="F371">
            <v>22</v>
          </cell>
        </row>
        <row r="372">
          <cell r="D372" t="str">
            <v>Filled</v>
          </cell>
          <cell r="F372">
            <v>22</v>
          </cell>
        </row>
        <row r="373">
          <cell r="D373" t="str">
            <v>Filled</v>
          </cell>
          <cell r="F373">
            <v>23</v>
          </cell>
        </row>
        <row r="374">
          <cell r="D374" t="str">
            <v>Filled</v>
          </cell>
          <cell r="F374">
            <v>23</v>
          </cell>
        </row>
        <row r="375">
          <cell r="D375" t="str">
            <v>Filled</v>
          </cell>
          <cell r="F375">
            <v>23</v>
          </cell>
        </row>
        <row r="376">
          <cell r="D376" t="str">
            <v>Filled</v>
          </cell>
          <cell r="F376">
            <v>23</v>
          </cell>
        </row>
        <row r="377">
          <cell r="D377" t="str">
            <v>Filled</v>
          </cell>
          <cell r="F377">
            <v>23</v>
          </cell>
        </row>
        <row r="378">
          <cell r="D378" t="str">
            <v>Filled</v>
          </cell>
          <cell r="F378">
            <v>24</v>
          </cell>
        </row>
        <row r="379">
          <cell r="D379" t="str">
            <v>Filled</v>
          </cell>
          <cell r="F379">
            <v>24</v>
          </cell>
        </row>
        <row r="380">
          <cell r="D380" t="str">
            <v>Failed To Fill</v>
          </cell>
          <cell r="F380">
            <v>8</v>
          </cell>
        </row>
        <row r="381">
          <cell r="D381" t="str">
            <v>Failed To Fill</v>
          </cell>
          <cell r="F381">
            <v>8</v>
          </cell>
        </row>
        <row r="382">
          <cell r="D382" t="str">
            <v>Failed To Fill</v>
          </cell>
          <cell r="F382">
            <v>8</v>
          </cell>
        </row>
        <row r="383">
          <cell r="D383" t="str">
            <v>Failed To Fill</v>
          </cell>
          <cell r="F383">
            <v>8</v>
          </cell>
        </row>
        <row r="384">
          <cell r="D384" t="str">
            <v>Failed To Fill</v>
          </cell>
          <cell r="F384">
            <v>8</v>
          </cell>
        </row>
        <row r="385">
          <cell r="D385" t="str">
            <v>Filled</v>
          </cell>
          <cell r="F385">
            <v>8</v>
          </cell>
        </row>
        <row r="386">
          <cell r="D386" t="str">
            <v>Failed To Fill</v>
          </cell>
          <cell r="F386">
            <v>9</v>
          </cell>
        </row>
        <row r="387">
          <cell r="D387" t="str">
            <v>Failed To Fill</v>
          </cell>
          <cell r="F387">
            <v>8</v>
          </cell>
        </row>
        <row r="388">
          <cell r="D388" t="str">
            <v>Failed To Fill</v>
          </cell>
          <cell r="F388">
            <v>9</v>
          </cell>
        </row>
        <row r="389">
          <cell r="D389" t="str">
            <v>Failed To Fill</v>
          </cell>
          <cell r="F389">
            <v>8</v>
          </cell>
        </row>
        <row r="390">
          <cell r="D390" t="str">
            <v>Filled</v>
          </cell>
          <cell r="F390">
            <v>9</v>
          </cell>
        </row>
        <row r="391">
          <cell r="D391" t="str">
            <v>Filled</v>
          </cell>
          <cell r="F391">
            <v>9</v>
          </cell>
        </row>
        <row r="392">
          <cell r="D392" t="str">
            <v>Failed To Fill</v>
          </cell>
          <cell r="F392">
            <v>9</v>
          </cell>
        </row>
        <row r="393">
          <cell r="D393" t="str">
            <v>Filled</v>
          </cell>
          <cell r="F393">
            <v>9</v>
          </cell>
        </row>
        <row r="394">
          <cell r="D394" t="str">
            <v>Filled</v>
          </cell>
          <cell r="F394">
            <v>13</v>
          </cell>
        </row>
        <row r="395">
          <cell r="D395" t="str">
            <v>Filled</v>
          </cell>
          <cell r="F395">
            <v>13</v>
          </cell>
        </row>
        <row r="396">
          <cell r="D396" t="str">
            <v>Filled</v>
          </cell>
          <cell r="F396">
            <v>13</v>
          </cell>
        </row>
        <row r="397">
          <cell r="D397" t="str">
            <v>Filled</v>
          </cell>
          <cell r="F397">
            <v>10</v>
          </cell>
        </row>
        <row r="398">
          <cell r="D398" t="str">
            <v>Filled</v>
          </cell>
          <cell r="F398">
            <v>11</v>
          </cell>
        </row>
        <row r="399">
          <cell r="D399" t="str">
            <v>Filled</v>
          </cell>
          <cell r="F399">
            <v>11</v>
          </cell>
        </row>
        <row r="400">
          <cell r="D400" t="str">
            <v>Filled</v>
          </cell>
          <cell r="F400">
            <v>11</v>
          </cell>
        </row>
        <row r="401">
          <cell r="D401" t="str">
            <v>Failed To Fill</v>
          </cell>
          <cell r="F401">
            <v>11</v>
          </cell>
        </row>
        <row r="402">
          <cell r="D402" t="str">
            <v>Failed To Fill</v>
          </cell>
          <cell r="F402">
            <v>11</v>
          </cell>
        </row>
        <row r="403">
          <cell r="D403" t="str">
            <v>Filled</v>
          </cell>
          <cell r="F403">
            <v>11</v>
          </cell>
        </row>
        <row r="404">
          <cell r="D404" t="str">
            <v>Filled</v>
          </cell>
          <cell r="F404">
            <v>12</v>
          </cell>
        </row>
        <row r="405">
          <cell r="D405" t="str">
            <v>Filled</v>
          </cell>
          <cell r="F405">
            <v>11</v>
          </cell>
        </row>
        <row r="406">
          <cell r="D406" t="str">
            <v>Filled</v>
          </cell>
          <cell r="F406">
            <v>12</v>
          </cell>
        </row>
        <row r="407">
          <cell r="D407" t="str">
            <v>Failed To Fill</v>
          </cell>
          <cell r="F407">
            <v>11</v>
          </cell>
        </row>
        <row r="408">
          <cell r="D408" t="str">
            <v>Filled</v>
          </cell>
          <cell r="F408">
            <v>12</v>
          </cell>
        </row>
        <row r="409">
          <cell r="D409" t="str">
            <v>Failed To Fill</v>
          </cell>
          <cell r="F409">
            <v>12</v>
          </cell>
        </row>
        <row r="410">
          <cell r="D410" t="str">
            <v>Filled</v>
          </cell>
          <cell r="F410">
            <v>12</v>
          </cell>
        </row>
        <row r="411">
          <cell r="D411" t="str">
            <v>Filled</v>
          </cell>
          <cell r="F411">
            <v>12</v>
          </cell>
        </row>
        <row r="412">
          <cell r="D412" t="str">
            <v>Failed To Fill</v>
          </cell>
          <cell r="F412">
            <v>12</v>
          </cell>
        </row>
        <row r="413">
          <cell r="D413" t="str">
            <v>Filled</v>
          </cell>
          <cell r="F413">
            <v>12</v>
          </cell>
        </row>
        <row r="414">
          <cell r="D414" t="str">
            <v>Failed To Fill</v>
          </cell>
          <cell r="F414">
            <v>13</v>
          </cell>
        </row>
        <row r="415">
          <cell r="D415" t="str">
            <v>Filled</v>
          </cell>
          <cell r="F415">
            <v>12</v>
          </cell>
        </row>
        <row r="416">
          <cell r="D416" t="str">
            <v>Filled</v>
          </cell>
          <cell r="F416">
            <v>13</v>
          </cell>
        </row>
        <row r="417">
          <cell r="D417" t="str">
            <v>Filled</v>
          </cell>
          <cell r="F417">
            <v>13</v>
          </cell>
        </row>
        <row r="418">
          <cell r="D418" t="str">
            <v>Failed To Fill</v>
          </cell>
          <cell r="F418">
            <v>13</v>
          </cell>
        </row>
        <row r="419">
          <cell r="D419" t="str">
            <v>Failed To Fill</v>
          </cell>
          <cell r="F419">
            <v>13</v>
          </cell>
        </row>
        <row r="420">
          <cell r="D420" t="str">
            <v>Failed To Fill</v>
          </cell>
          <cell r="F420">
            <v>13</v>
          </cell>
        </row>
        <row r="421">
          <cell r="D421" t="str">
            <v>Failed To Fill</v>
          </cell>
          <cell r="F421">
            <v>13</v>
          </cell>
        </row>
        <row r="422">
          <cell r="D422" t="str">
            <v>Failed To Fill</v>
          </cell>
          <cell r="F422">
            <v>13</v>
          </cell>
        </row>
        <row r="423">
          <cell r="D423" t="str">
            <v>Filled</v>
          </cell>
          <cell r="F423">
            <v>13</v>
          </cell>
        </row>
        <row r="424">
          <cell r="D424" t="str">
            <v>Filled</v>
          </cell>
          <cell r="F424">
            <v>13</v>
          </cell>
        </row>
        <row r="425">
          <cell r="D425" t="str">
            <v>Filled</v>
          </cell>
          <cell r="F425">
            <v>14</v>
          </cell>
        </row>
        <row r="426">
          <cell r="D426" t="str">
            <v>Filled</v>
          </cell>
          <cell r="F426">
            <v>13</v>
          </cell>
        </row>
        <row r="427">
          <cell r="D427" t="str">
            <v>Filled</v>
          </cell>
          <cell r="F427">
            <v>13</v>
          </cell>
        </row>
        <row r="428">
          <cell r="D428" t="str">
            <v>Filled</v>
          </cell>
          <cell r="F428">
            <v>13</v>
          </cell>
        </row>
        <row r="429">
          <cell r="D429" t="str">
            <v>Failed To Fill</v>
          </cell>
          <cell r="F429">
            <v>13</v>
          </cell>
        </row>
        <row r="430">
          <cell r="D430" t="str">
            <v>Failed To Fill</v>
          </cell>
          <cell r="F430">
            <v>13</v>
          </cell>
        </row>
        <row r="431">
          <cell r="D431" t="str">
            <v>Filled</v>
          </cell>
          <cell r="F431">
            <v>16</v>
          </cell>
        </row>
        <row r="432">
          <cell r="D432" t="str">
            <v>Filled</v>
          </cell>
          <cell r="F432">
            <v>14</v>
          </cell>
        </row>
        <row r="433">
          <cell r="D433" t="str">
            <v>Failed To Fill</v>
          </cell>
          <cell r="F433">
            <v>13</v>
          </cell>
        </row>
        <row r="434">
          <cell r="D434" t="str">
            <v>Filled</v>
          </cell>
          <cell r="F434">
            <v>13</v>
          </cell>
        </row>
        <row r="435">
          <cell r="D435" t="str">
            <v>Failed To Fill</v>
          </cell>
          <cell r="F435">
            <v>13</v>
          </cell>
        </row>
        <row r="436">
          <cell r="D436" t="str">
            <v>Failed To Fill</v>
          </cell>
          <cell r="F436">
            <v>13</v>
          </cell>
        </row>
        <row r="437">
          <cell r="D437" t="str">
            <v>Filled</v>
          </cell>
          <cell r="F437">
            <v>14</v>
          </cell>
        </row>
        <row r="438">
          <cell r="D438" t="str">
            <v>Filled</v>
          </cell>
          <cell r="F438">
            <v>14</v>
          </cell>
        </row>
        <row r="439">
          <cell r="D439" t="str">
            <v>Filled</v>
          </cell>
          <cell r="F439">
            <v>14</v>
          </cell>
        </row>
        <row r="440">
          <cell r="D440" t="str">
            <v>Filled</v>
          </cell>
          <cell r="F440">
            <v>14</v>
          </cell>
        </row>
        <row r="441">
          <cell r="D441" t="str">
            <v>Filled</v>
          </cell>
          <cell r="F441">
            <v>14</v>
          </cell>
        </row>
        <row r="442">
          <cell r="D442" t="str">
            <v>Filled</v>
          </cell>
          <cell r="F442">
            <v>15</v>
          </cell>
        </row>
        <row r="443">
          <cell r="D443" t="str">
            <v>Filled</v>
          </cell>
          <cell r="F443">
            <v>15</v>
          </cell>
        </row>
        <row r="444">
          <cell r="D444" t="str">
            <v>Filled</v>
          </cell>
          <cell r="F444">
            <v>15</v>
          </cell>
        </row>
        <row r="445">
          <cell r="D445" t="str">
            <v>Filled</v>
          </cell>
          <cell r="F445">
            <v>15</v>
          </cell>
        </row>
        <row r="446">
          <cell r="D446" t="str">
            <v>Filled</v>
          </cell>
          <cell r="F446">
            <v>15</v>
          </cell>
        </row>
        <row r="447">
          <cell r="D447" t="str">
            <v>Filled</v>
          </cell>
          <cell r="F447">
            <v>16</v>
          </cell>
        </row>
        <row r="448">
          <cell r="D448" t="str">
            <v>Filled</v>
          </cell>
          <cell r="F448">
            <v>16</v>
          </cell>
        </row>
        <row r="449">
          <cell r="D449" t="str">
            <v>Filled</v>
          </cell>
          <cell r="F449">
            <v>16</v>
          </cell>
        </row>
        <row r="450">
          <cell r="D450" t="str">
            <v>Filled</v>
          </cell>
          <cell r="F450">
            <v>16</v>
          </cell>
        </row>
        <row r="451">
          <cell r="D451" t="str">
            <v>Filled</v>
          </cell>
          <cell r="F451">
            <v>16</v>
          </cell>
        </row>
        <row r="452">
          <cell r="D452" t="str">
            <v>Filled</v>
          </cell>
          <cell r="F452">
            <v>17</v>
          </cell>
        </row>
        <row r="453">
          <cell r="D453" t="str">
            <v>Failed To Fill</v>
          </cell>
          <cell r="F453">
            <v>14</v>
          </cell>
        </row>
        <row r="454">
          <cell r="D454" t="str">
            <v>Failed To Fill</v>
          </cell>
          <cell r="F454">
            <v>14</v>
          </cell>
        </row>
        <row r="455">
          <cell r="D455" t="str">
            <v>Failed To Fill</v>
          </cell>
          <cell r="F455">
            <v>14</v>
          </cell>
        </row>
        <row r="456">
          <cell r="D456" t="str">
            <v>Filled</v>
          </cell>
          <cell r="F456">
            <v>14</v>
          </cell>
        </row>
        <row r="457">
          <cell r="D457" t="str">
            <v>Filled</v>
          </cell>
          <cell r="F457">
            <v>15</v>
          </cell>
        </row>
        <row r="458">
          <cell r="D458" t="str">
            <v>Filled</v>
          </cell>
          <cell r="F458">
            <v>15</v>
          </cell>
        </row>
        <row r="459">
          <cell r="D459" t="str">
            <v>Filled</v>
          </cell>
          <cell r="F459">
            <v>15</v>
          </cell>
        </row>
        <row r="460">
          <cell r="D460" t="str">
            <v>Filled</v>
          </cell>
          <cell r="F460">
            <v>15</v>
          </cell>
        </row>
        <row r="461">
          <cell r="D461" t="str">
            <v>Filled</v>
          </cell>
          <cell r="F461">
            <v>15</v>
          </cell>
        </row>
        <row r="462">
          <cell r="D462" t="str">
            <v>Filled</v>
          </cell>
          <cell r="F462">
            <v>16</v>
          </cell>
        </row>
        <row r="463">
          <cell r="D463" t="str">
            <v>Filled</v>
          </cell>
          <cell r="F463">
            <v>16</v>
          </cell>
        </row>
        <row r="464">
          <cell r="D464" t="str">
            <v>Filled</v>
          </cell>
          <cell r="F464">
            <v>16</v>
          </cell>
        </row>
        <row r="465">
          <cell r="D465" t="str">
            <v>Filled</v>
          </cell>
          <cell r="F465">
            <v>16</v>
          </cell>
        </row>
        <row r="466">
          <cell r="D466" t="str">
            <v>Filled</v>
          </cell>
          <cell r="F466">
            <v>16</v>
          </cell>
        </row>
        <row r="467">
          <cell r="D467" t="str">
            <v>Filled</v>
          </cell>
          <cell r="F467">
            <v>17</v>
          </cell>
        </row>
        <row r="468">
          <cell r="D468" t="str">
            <v>Failed To Fill</v>
          </cell>
          <cell r="F468">
            <v>14</v>
          </cell>
        </row>
        <row r="469">
          <cell r="D469" t="str">
            <v>Filled</v>
          </cell>
          <cell r="F469">
            <v>14</v>
          </cell>
        </row>
        <row r="470">
          <cell r="D470" t="str">
            <v>Failed To Fill</v>
          </cell>
          <cell r="F470">
            <v>14</v>
          </cell>
        </row>
        <row r="471">
          <cell r="D471" t="str">
            <v>Failed To Fill</v>
          </cell>
          <cell r="F471">
            <v>14</v>
          </cell>
        </row>
        <row r="472">
          <cell r="D472" t="str">
            <v>Filled</v>
          </cell>
          <cell r="F472">
            <v>15</v>
          </cell>
        </row>
        <row r="473">
          <cell r="D473" t="str">
            <v>Filled</v>
          </cell>
          <cell r="F473">
            <v>16</v>
          </cell>
        </row>
        <row r="474">
          <cell r="D474" t="str">
            <v>Filled</v>
          </cell>
          <cell r="F474">
            <v>16</v>
          </cell>
        </row>
        <row r="475">
          <cell r="D475" t="str">
            <v>Failed To Fill</v>
          </cell>
          <cell r="F475">
            <v>17</v>
          </cell>
        </row>
        <row r="476">
          <cell r="D476" t="str">
            <v>Failed To Fill</v>
          </cell>
          <cell r="F476">
            <v>16</v>
          </cell>
        </row>
        <row r="477">
          <cell r="D477" t="str">
            <v>Failed To Fill</v>
          </cell>
          <cell r="F477">
            <v>16</v>
          </cell>
        </row>
        <row r="478">
          <cell r="D478" t="str">
            <v>Failed To Fill</v>
          </cell>
          <cell r="F478">
            <v>16</v>
          </cell>
        </row>
        <row r="479">
          <cell r="D479" t="str">
            <v>Failed To Fill</v>
          </cell>
          <cell r="F479">
            <v>16</v>
          </cell>
        </row>
        <row r="480">
          <cell r="D480" t="str">
            <v>Filled</v>
          </cell>
          <cell r="F480">
            <v>16</v>
          </cell>
        </row>
        <row r="481">
          <cell r="D481" t="str">
            <v>Filled</v>
          </cell>
          <cell r="F481">
            <v>16</v>
          </cell>
        </row>
        <row r="482">
          <cell r="D482" t="str">
            <v>Filled</v>
          </cell>
          <cell r="F482">
            <v>17</v>
          </cell>
        </row>
        <row r="483">
          <cell r="D483" t="str">
            <v>Failed To Fill</v>
          </cell>
          <cell r="F483">
            <v>16</v>
          </cell>
        </row>
        <row r="484">
          <cell r="D484" t="str">
            <v>Failed To Fill</v>
          </cell>
          <cell r="F484">
            <v>16</v>
          </cell>
        </row>
        <row r="485">
          <cell r="D485" t="str">
            <v>Filled</v>
          </cell>
          <cell r="F485">
            <v>16</v>
          </cell>
        </row>
        <row r="486">
          <cell r="D486" t="str">
            <v>Filled</v>
          </cell>
          <cell r="F486">
            <v>16</v>
          </cell>
        </row>
        <row r="487">
          <cell r="D487" t="str">
            <v>Failed To Fill</v>
          </cell>
          <cell r="F487">
            <v>16</v>
          </cell>
        </row>
        <row r="488">
          <cell r="D488" t="str">
            <v>Failed To Fill</v>
          </cell>
          <cell r="F488">
            <v>16</v>
          </cell>
        </row>
        <row r="489">
          <cell r="D489" t="str">
            <v>Failed To Fill</v>
          </cell>
          <cell r="F489">
            <v>16</v>
          </cell>
        </row>
        <row r="490">
          <cell r="D490" t="str">
            <v>Failed To Fill</v>
          </cell>
          <cell r="F490">
            <v>17</v>
          </cell>
        </row>
        <row r="491">
          <cell r="D491" t="str">
            <v>Failed To Fill</v>
          </cell>
          <cell r="F491">
            <v>16</v>
          </cell>
        </row>
        <row r="492">
          <cell r="D492" t="str">
            <v>Failed To Fill</v>
          </cell>
          <cell r="F492">
            <v>17</v>
          </cell>
        </row>
        <row r="493">
          <cell r="D493" t="str">
            <v>Failed To Fill</v>
          </cell>
          <cell r="F493">
            <v>16</v>
          </cell>
        </row>
        <row r="494">
          <cell r="D494" t="str">
            <v>Failed To Fill</v>
          </cell>
          <cell r="F494">
            <v>16</v>
          </cell>
        </row>
        <row r="495">
          <cell r="D495" t="str">
            <v>Failed To Fill</v>
          </cell>
          <cell r="F495">
            <v>17</v>
          </cell>
        </row>
        <row r="496">
          <cell r="D496" t="str">
            <v>Failed To Fill</v>
          </cell>
          <cell r="F496">
            <v>17</v>
          </cell>
        </row>
        <row r="497">
          <cell r="D497" t="str">
            <v>Filled</v>
          </cell>
          <cell r="F497">
            <v>18</v>
          </cell>
        </row>
        <row r="498">
          <cell r="D498" t="str">
            <v>Failed To Fill</v>
          </cell>
          <cell r="F498">
            <v>17</v>
          </cell>
        </row>
        <row r="499">
          <cell r="D499" t="str">
            <v>Filled</v>
          </cell>
          <cell r="F499">
            <v>18</v>
          </cell>
        </row>
        <row r="500">
          <cell r="D500" t="str">
            <v>Filled</v>
          </cell>
          <cell r="F500">
            <v>18</v>
          </cell>
        </row>
        <row r="501">
          <cell r="D501" t="str">
            <v>Filled</v>
          </cell>
          <cell r="F501">
            <v>19</v>
          </cell>
        </row>
        <row r="502">
          <cell r="D502" t="str">
            <v>Filled</v>
          </cell>
          <cell r="F502">
            <v>19</v>
          </cell>
        </row>
        <row r="503">
          <cell r="D503" t="str">
            <v>Filled</v>
          </cell>
          <cell r="F503">
            <v>19</v>
          </cell>
        </row>
        <row r="504">
          <cell r="D504" t="str">
            <v>Filled</v>
          </cell>
          <cell r="F504">
            <v>19</v>
          </cell>
        </row>
        <row r="505">
          <cell r="D505" t="str">
            <v>Filled</v>
          </cell>
          <cell r="F505">
            <v>19</v>
          </cell>
        </row>
        <row r="506">
          <cell r="D506" t="str">
            <v>Filled</v>
          </cell>
          <cell r="F506">
            <v>20</v>
          </cell>
        </row>
        <row r="507">
          <cell r="D507" t="str">
            <v>Filled</v>
          </cell>
          <cell r="F507">
            <v>20</v>
          </cell>
        </row>
        <row r="508">
          <cell r="D508" t="str">
            <v>Filled</v>
          </cell>
          <cell r="F508">
            <v>20</v>
          </cell>
        </row>
        <row r="509">
          <cell r="D509" t="str">
            <v>Filled</v>
          </cell>
          <cell r="F509">
            <v>22</v>
          </cell>
        </row>
        <row r="510">
          <cell r="D510" t="str">
            <v>Filled</v>
          </cell>
          <cell r="F510">
            <v>22</v>
          </cell>
        </row>
        <row r="511">
          <cell r="D511" t="str">
            <v>Filled</v>
          </cell>
          <cell r="F511">
            <v>23</v>
          </cell>
        </row>
        <row r="512">
          <cell r="D512" t="str">
            <v>Filled</v>
          </cell>
          <cell r="F512">
            <v>23</v>
          </cell>
        </row>
        <row r="513">
          <cell r="D513" t="str">
            <v>Filled</v>
          </cell>
          <cell r="F513">
            <v>23</v>
          </cell>
        </row>
        <row r="514">
          <cell r="D514" t="str">
            <v>Filled</v>
          </cell>
          <cell r="F514">
            <v>23</v>
          </cell>
        </row>
        <row r="515">
          <cell r="D515" t="str">
            <v>Filled</v>
          </cell>
          <cell r="F515">
            <v>23</v>
          </cell>
        </row>
        <row r="516">
          <cell r="D516" t="str">
            <v>Filled</v>
          </cell>
          <cell r="F516">
            <v>24</v>
          </cell>
        </row>
        <row r="517">
          <cell r="D517" t="str">
            <v>Filled</v>
          </cell>
          <cell r="F517">
            <v>24</v>
          </cell>
        </row>
        <row r="518">
          <cell r="D518" t="str">
            <v>Filled</v>
          </cell>
          <cell r="F518">
            <v>24</v>
          </cell>
        </row>
        <row r="519">
          <cell r="D519" t="str">
            <v>Filled</v>
          </cell>
          <cell r="F519">
            <v>17</v>
          </cell>
        </row>
        <row r="520">
          <cell r="D520" t="str">
            <v>Filled</v>
          </cell>
          <cell r="F520">
            <v>18</v>
          </cell>
        </row>
        <row r="521">
          <cell r="D521" t="str">
            <v>Filled</v>
          </cell>
          <cell r="F521">
            <v>18</v>
          </cell>
        </row>
        <row r="522">
          <cell r="D522" t="str">
            <v>Filled</v>
          </cell>
          <cell r="F522">
            <v>18</v>
          </cell>
        </row>
        <row r="523">
          <cell r="D523" t="str">
            <v>Failed To Fill</v>
          </cell>
          <cell r="F523">
            <v>17</v>
          </cell>
        </row>
        <row r="524">
          <cell r="D524" t="str">
            <v>Filled</v>
          </cell>
          <cell r="F524">
            <v>17</v>
          </cell>
        </row>
        <row r="525">
          <cell r="D525" t="str">
            <v>Filled</v>
          </cell>
          <cell r="F525">
            <v>18</v>
          </cell>
        </row>
        <row r="526">
          <cell r="D526" t="str">
            <v>Filled</v>
          </cell>
          <cell r="F526">
            <v>19</v>
          </cell>
        </row>
        <row r="527">
          <cell r="D527" t="str">
            <v>Failed To Fill</v>
          </cell>
          <cell r="F527">
            <v>19</v>
          </cell>
        </row>
        <row r="528">
          <cell r="D528" t="str">
            <v>Filled</v>
          </cell>
          <cell r="F528">
            <v>18</v>
          </cell>
        </row>
        <row r="529">
          <cell r="D529" t="str">
            <v>Failed To Fill</v>
          </cell>
          <cell r="F529">
            <v>18</v>
          </cell>
        </row>
        <row r="530">
          <cell r="D530" t="str">
            <v>Failed To Fill</v>
          </cell>
          <cell r="F530">
            <v>18</v>
          </cell>
        </row>
        <row r="531">
          <cell r="D531" t="str">
            <v>Filled</v>
          </cell>
          <cell r="F531">
            <v>18</v>
          </cell>
        </row>
        <row r="532">
          <cell r="D532" t="str">
            <v>Failed To Fill</v>
          </cell>
          <cell r="F532">
            <v>19</v>
          </cell>
        </row>
        <row r="533">
          <cell r="D533" t="str">
            <v>Failed To Fill</v>
          </cell>
          <cell r="F533">
            <v>19</v>
          </cell>
        </row>
        <row r="534">
          <cell r="D534" t="str">
            <v>Failed To Fill</v>
          </cell>
          <cell r="F534">
            <v>19</v>
          </cell>
        </row>
        <row r="535">
          <cell r="D535" t="str">
            <v>Failed To Fill</v>
          </cell>
          <cell r="F535">
            <v>19</v>
          </cell>
        </row>
        <row r="536">
          <cell r="D536" t="str">
            <v>Filled</v>
          </cell>
          <cell r="F536">
            <v>19</v>
          </cell>
        </row>
        <row r="537">
          <cell r="D537" t="str">
            <v>Failed To Fill</v>
          </cell>
          <cell r="F537">
            <v>19</v>
          </cell>
        </row>
        <row r="538">
          <cell r="D538" t="str">
            <v>Failed To Fill</v>
          </cell>
          <cell r="F538">
            <v>19</v>
          </cell>
        </row>
        <row r="539">
          <cell r="D539" t="str">
            <v>Failed To Fill</v>
          </cell>
          <cell r="F539">
            <v>19</v>
          </cell>
        </row>
        <row r="540">
          <cell r="D540" t="str">
            <v>Failed To Fill</v>
          </cell>
          <cell r="F540">
            <v>19</v>
          </cell>
        </row>
        <row r="541">
          <cell r="D541" t="str">
            <v>Failed To Fill</v>
          </cell>
          <cell r="F541">
            <v>19</v>
          </cell>
        </row>
        <row r="542">
          <cell r="D542" t="str">
            <v>Filled</v>
          </cell>
          <cell r="F542">
            <v>20</v>
          </cell>
        </row>
        <row r="543">
          <cell r="D543" t="str">
            <v>Failed To Fill</v>
          </cell>
          <cell r="F543">
            <v>19</v>
          </cell>
        </row>
        <row r="544">
          <cell r="D544" t="str">
            <v>Failed To Fill</v>
          </cell>
          <cell r="F544">
            <v>19</v>
          </cell>
        </row>
        <row r="545">
          <cell r="D545" t="str">
            <v>Failed To Fill</v>
          </cell>
          <cell r="F545">
            <v>19</v>
          </cell>
        </row>
        <row r="546">
          <cell r="D546" t="str">
            <v>Failed To Fill</v>
          </cell>
          <cell r="F546">
            <v>20</v>
          </cell>
        </row>
        <row r="547">
          <cell r="D547" t="str">
            <v>Failed To Fill</v>
          </cell>
          <cell r="F547">
            <v>20</v>
          </cell>
        </row>
        <row r="548">
          <cell r="D548" t="str">
            <v>Failed To Fill</v>
          </cell>
          <cell r="F548">
            <v>20</v>
          </cell>
        </row>
        <row r="549">
          <cell r="D549" t="str">
            <v>Filled</v>
          </cell>
          <cell r="F549">
            <v>20</v>
          </cell>
        </row>
        <row r="550">
          <cell r="D550" t="str">
            <v>Failed To Fill</v>
          </cell>
          <cell r="F550">
            <v>23</v>
          </cell>
        </row>
        <row r="551">
          <cell r="D551" t="str">
            <v>Failed To Fill</v>
          </cell>
          <cell r="F551">
            <v>20</v>
          </cell>
        </row>
        <row r="552">
          <cell r="D552" t="str">
            <v>Failed To Fill</v>
          </cell>
          <cell r="F552">
            <v>20</v>
          </cell>
        </row>
        <row r="553">
          <cell r="D553" t="str">
            <v>Failed To Fill</v>
          </cell>
          <cell r="F553">
            <v>22</v>
          </cell>
        </row>
        <row r="554">
          <cell r="D554" t="str">
            <v>Filled</v>
          </cell>
          <cell r="F554">
            <v>22</v>
          </cell>
        </row>
        <row r="555">
          <cell r="D555" t="str">
            <v>Filled</v>
          </cell>
          <cell r="F555">
            <v>23</v>
          </cell>
        </row>
        <row r="556">
          <cell r="D556" t="str">
            <v>Filled</v>
          </cell>
          <cell r="F556">
            <v>23</v>
          </cell>
        </row>
        <row r="557">
          <cell r="D557" t="str">
            <v>Failed To Fill</v>
          </cell>
          <cell r="F557">
            <v>24</v>
          </cell>
        </row>
        <row r="558">
          <cell r="D558" t="str">
            <v>Filled</v>
          </cell>
          <cell r="F558">
            <v>24</v>
          </cell>
        </row>
        <row r="559">
          <cell r="D559" t="str">
            <v>Filled</v>
          </cell>
          <cell r="F559">
            <v>23</v>
          </cell>
        </row>
        <row r="560">
          <cell r="D560" t="str">
            <v>Filled</v>
          </cell>
          <cell r="F560">
            <v>23</v>
          </cell>
        </row>
        <row r="561">
          <cell r="D561" t="str">
            <v>Filled</v>
          </cell>
          <cell r="F561">
            <v>23</v>
          </cell>
        </row>
        <row r="562">
          <cell r="D562" t="str">
            <v>Failed To Fill</v>
          </cell>
          <cell r="F562">
            <v>23</v>
          </cell>
        </row>
        <row r="563">
          <cell r="D563" t="str">
            <v>Failed To Fill</v>
          </cell>
          <cell r="F563">
            <v>23</v>
          </cell>
        </row>
        <row r="564">
          <cell r="D564" t="str">
            <v>Filled</v>
          </cell>
          <cell r="F564">
            <v>23</v>
          </cell>
        </row>
        <row r="565">
          <cell r="D565" t="str">
            <v>Failed To Fill</v>
          </cell>
          <cell r="F565">
            <v>23</v>
          </cell>
        </row>
        <row r="566">
          <cell r="D566" t="str">
            <v>Failed To Fill</v>
          </cell>
          <cell r="F566">
            <v>23</v>
          </cell>
        </row>
        <row r="567">
          <cell r="D567" t="str">
            <v>Filled</v>
          </cell>
          <cell r="F567">
            <v>23</v>
          </cell>
        </row>
        <row r="568">
          <cell r="D568" t="str">
            <v>Filled</v>
          </cell>
          <cell r="F568">
            <v>24</v>
          </cell>
        </row>
        <row r="569">
          <cell r="D569" t="str">
            <v>Filled</v>
          </cell>
          <cell r="F569">
            <v>24</v>
          </cell>
        </row>
        <row r="570">
          <cell r="D570" t="str">
            <v>Filled</v>
          </cell>
          <cell r="F570">
            <v>24</v>
          </cell>
        </row>
        <row r="571">
          <cell r="D571" t="str">
            <v>Filled</v>
          </cell>
          <cell r="F571">
            <v>23</v>
          </cell>
        </row>
        <row r="572">
          <cell r="D572" t="str">
            <v>Failed To Fill</v>
          </cell>
          <cell r="F572">
            <v>23</v>
          </cell>
        </row>
        <row r="573">
          <cell r="D573" t="str">
            <v>Filled</v>
          </cell>
          <cell r="F573">
            <v>26</v>
          </cell>
        </row>
        <row r="574">
          <cell r="D574" t="str">
            <v>Filled</v>
          </cell>
          <cell r="F574">
            <v>24</v>
          </cell>
        </row>
        <row r="575">
          <cell r="D575" t="str">
            <v>Filled</v>
          </cell>
          <cell r="F575">
            <v>25</v>
          </cell>
        </row>
        <row r="576">
          <cell r="D576" t="str">
            <v>Filled</v>
          </cell>
          <cell r="F576">
            <v>25</v>
          </cell>
        </row>
        <row r="577">
          <cell r="D577" t="str">
            <v>Filled</v>
          </cell>
          <cell r="F577">
            <v>25</v>
          </cell>
        </row>
        <row r="578">
          <cell r="D578" t="str">
            <v>Filled</v>
          </cell>
          <cell r="F578">
            <v>25</v>
          </cell>
        </row>
        <row r="579">
          <cell r="D579" t="str">
            <v>Filled</v>
          </cell>
          <cell r="F579">
            <v>25</v>
          </cell>
        </row>
        <row r="580">
          <cell r="D580" t="str">
            <v>Filled</v>
          </cell>
          <cell r="F580">
            <v>26</v>
          </cell>
        </row>
        <row r="581">
          <cell r="D581" t="str">
            <v>Filled</v>
          </cell>
          <cell r="F581">
            <v>26</v>
          </cell>
        </row>
        <row r="582">
          <cell r="D582" t="str">
            <v>Filled</v>
          </cell>
          <cell r="F582">
            <v>26</v>
          </cell>
        </row>
        <row r="583">
          <cell r="D583" t="str">
            <v>Filled</v>
          </cell>
          <cell r="F583">
            <v>26</v>
          </cell>
        </row>
        <row r="584">
          <cell r="D584" t="str">
            <v>Filled</v>
          </cell>
          <cell r="F584">
            <v>26</v>
          </cell>
        </row>
        <row r="585">
          <cell r="D585" t="str">
            <v>Filled</v>
          </cell>
          <cell r="F585">
            <v>27</v>
          </cell>
        </row>
        <row r="586">
          <cell r="D586" t="str">
            <v>Filled</v>
          </cell>
          <cell r="F586">
            <v>27</v>
          </cell>
        </row>
        <row r="587">
          <cell r="D587" t="str">
            <v>Filled</v>
          </cell>
          <cell r="F587">
            <v>27</v>
          </cell>
        </row>
        <row r="588">
          <cell r="D588" t="str">
            <v>Filled</v>
          </cell>
          <cell r="F588">
            <v>27</v>
          </cell>
        </row>
        <row r="589">
          <cell r="D589" t="str">
            <v>Filled</v>
          </cell>
          <cell r="F589">
            <v>27</v>
          </cell>
        </row>
        <row r="590">
          <cell r="D590" t="str">
            <v>Filled</v>
          </cell>
          <cell r="F590">
            <v>28</v>
          </cell>
        </row>
        <row r="591">
          <cell r="D591" t="str">
            <v>Filled</v>
          </cell>
          <cell r="F591">
            <v>28</v>
          </cell>
        </row>
        <row r="592">
          <cell r="D592" t="str">
            <v>Filled</v>
          </cell>
          <cell r="F592">
            <v>28</v>
          </cell>
        </row>
        <row r="593">
          <cell r="D593" t="str">
            <v>Filled</v>
          </cell>
          <cell r="F593">
            <v>28</v>
          </cell>
        </row>
        <row r="594">
          <cell r="D594" t="str">
            <v>Filled</v>
          </cell>
          <cell r="F594">
            <v>28</v>
          </cell>
        </row>
        <row r="595">
          <cell r="D595" t="str">
            <v>Filled</v>
          </cell>
          <cell r="F595">
            <v>29</v>
          </cell>
        </row>
        <row r="596">
          <cell r="D596" t="str">
            <v>Filled</v>
          </cell>
          <cell r="F596">
            <v>29</v>
          </cell>
        </row>
        <row r="597">
          <cell r="D597" t="str">
            <v>Filled</v>
          </cell>
          <cell r="F597">
            <v>29</v>
          </cell>
        </row>
        <row r="598">
          <cell r="D598" t="str">
            <v>Filled</v>
          </cell>
          <cell r="F598">
            <v>30</v>
          </cell>
        </row>
        <row r="599">
          <cell r="D599" t="str">
            <v>Filled</v>
          </cell>
          <cell r="F599">
            <v>30</v>
          </cell>
        </row>
        <row r="600">
          <cell r="D600" t="str">
            <v>Filled</v>
          </cell>
          <cell r="F600">
            <v>30</v>
          </cell>
        </row>
        <row r="601">
          <cell r="D601" t="str">
            <v>Filled</v>
          </cell>
          <cell r="F601">
            <v>30</v>
          </cell>
        </row>
        <row r="602">
          <cell r="D602" t="str">
            <v>Filled</v>
          </cell>
          <cell r="F602">
            <v>30</v>
          </cell>
        </row>
        <row r="603">
          <cell r="D603" t="str">
            <v>Filled</v>
          </cell>
          <cell r="F603">
            <v>31</v>
          </cell>
        </row>
        <row r="604">
          <cell r="D604" t="str">
            <v>Filled</v>
          </cell>
          <cell r="F604">
            <v>31</v>
          </cell>
        </row>
        <row r="605">
          <cell r="D605" t="str">
            <v>Filled</v>
          </cell>
          <cell r="F605">
            <v>31</v>
          </cell>
        </row>
        <row r="606">
          <cell r="D606" t="str">
            <v>Filled</v>
          </cell>
          <cell r="F606">
            <v>31</v>
          </cell>
        </row>
        <row r="607">
          <cell r="D607" t="str">
            <v>Filled</v>
          </cell>
          <cell r="F607">
            <v>31</v>
          </cell>
        </row>
        <row r="608">
          <cell r="D608" t="str">
            <v>Filled</v>
          </cell>
          <cell r="F608">
            <v>32</v>
          </cell>
        </row>
        <row r="609">
          <cell r="D609" t="str">
            <v>Filled</v>
          </cell>
          <cell r="F609">
            <v>32</v>
          </cell>
        </row>
        <row r="610">
          <cell r="D610" t="str">
            <v>Filled</v>
          </cell>
          <cell r="F610">
            <v>32</v>
          </cell>
        </row>
        <row r="611">
          <cell r="D611" t="str">
            <v>Filled</v>
          </cell>
          <cell r="F611">
            <v>32</v>
          </cell>
        </row>
        <row r="612">
          <cell r="D612" t="str">
            <v>Filled</v>
          </cell>
          <cell r="F612">
            <v>32</v>
          </cell>
        </row>
        <row r="613">
          <cell r="D613" t="str">
            <v>Filled</v>
          </cell>
          <cell r="F613">
            <v>33</v>
          </cell>
        </row>
        <row r="614">
          <cell r="D614" t="str">
            <v>Filled</v>
          </cell>
          <cell r="F614">
            <v>33</v>
          </cell>
        </row>
        <row r="615">
          <cell r="D615" t="str">
            <v>Filled</v>
          </cell>
          <cell r="F615">
            <v>33</v>
          </cell>
        </row>
        <row r="616">
          <cell r="D616" t="str">
            <v>Filled</v>
          </cell>
          <cell r="F616">
            <v>33</v>
          </cell>
        </row>
        <row r="617">
          <cell r="D617" t="str">
            <v>Filled</v>
          </cell>
          <cell r="F617">
            <v>33</v>
          </cell>
        </row>
        <row r="618">
          <cell r="D618" t="str">
            <v>Filled</v>
          </cell>
          <cell r="F618">
            <v>34</v>
          </cell>
        </row>
        <row r="619">
          <cell r="D619" t="str">
            <v>Filled</v>
          </cell>
          <cell r="F619">
            <v>34</v>
          </cell>
        </row>
        <row r="620">
          <cell r="D620" t="str">
            <v>Filled</v>
          </cell>
          <cell r="F620">
            <v>34</v>
          </cell>
        </row>
        <row r="621">
          <cell r="D621" t="str">
            <v>Filled</v>
          </cell>
          <cell r="F621">
            <v>34</v>
          </cell>
        </row>
        <row r="622">
          <cell r="D622" t="str">
            <v>Filled</v>
          </cell>
          <cell r="F622">
            <v>34</v>
          </cell>
        </row>
        <row r="623">
          <cell r="D623" t="str">
            <v>Filled</v>
          </cell>
          <cell r="F623">
            <v>35</v>
          </cell>
        </row>
        <row r="624">
          <cell r="D624" t="str">
            <v>Filled</v>
          </cell>
          <cell r="F624">
            <v>35</v>
          </cell>
        </row>
        <row r="625">
          <cell r="D625" t="str">
            <v>Filled</v>
          </cell>
          <cell r="F625">
            <v>35</v>
          </cell>
        </row>
        <row r="626">
          <cell r="D626" t="str">
            <v>Filled</v>
          </cell>
          <cell r="F626">
            <v>35</v>
          </cell>
        </row>
        <row r="627">
          <cell r="D627" t="str">
            <v>Filled</v>
          </cell>
          <cell r="F627">
            <v>35</v>
          </cell>
        </row>
        <row r="628">
          <cell r="D628" t="str">
            <v>Filled</v>
          </cell>
          <cell r="F628">
            <v>36</v>
          </cell>
        </row>
        <row r="629">
          <cell r="D629" t="str">
            <v>Filled</v>
          </cell>
          <cell r="F629">
            <v>24</v>
          </cell>
        </row>
        <row r="630">
          <cell r="D630" t="str">
            <v>Filled</v>
          </cell>
          <cell r="F630">
            <v>24</v>
          </cell>
        </row>
        <row r="631">
          <cell r="D631" t="str">
            <v>Filled</v>
          </cell>
          <cell r="F631">
            <v>24</v>
          </cell>
        </row>
        <row r="632">
          <cell r="D632" t="str">
            <v>Filled</v>
          </cell>
          <cell r="F632">
            <v>25</v>
          </cell>
        </row>
        <row r="633">
          <cell r="D633" t="str">
            <v>Filled</v>
          </cell>
          <cell r="F633">
            <v>25</v>
          </cell>
        </row>
        <row r="634">
          <cell r="D634" t="str">
            <v>Filled</v>
          </cell>
          <cell r="F634">
            <v>25</v>
          </cell>
        </row>
        <row r="635">
          <cell r="D635" t="str">
            <v>Filled</v>
          </cell>
          <cell r="F635">
            <v>25</v>
          </cell>
        </row>
        <row r="636">
          <cell r="D636" t="str">
            <v>Filled</v>
          </cell>
          <cell r="F636">
            <v>25</v>
          </cell>
        </row>
        <row r="637">
          <cell r="D637" t="str">
            <v>Filled</v>
          </cell>
          <cell r="F637">
            <v>26</v>
          </cell>
        </row>
        <row r="638">
          <cell r="D638" t="str">
            <v>Filled</v>
          </cell>
          <cell r="F638">
            <v>26</v>
          </cell>
        </row>
        <row r="639">
          <cell r="D639" t="str">
            <v>Filled</v>
          </cell>
          <cell r="F639">
            <v>26</v>
          </cell>
        </row>
        <row r="640">
          <cell r="D640" t="str">
            <v>Filled</v>
          </cell>
          <cell r="F640">
            <v>26</v>
          </cell>
        </row>
        <row r="641">
          <cell r="D641" t="str">
            <v>Filled</v>
          </cell>
          <cell r="F641">
            <v>26</v>
          </cell>
        </row>
        <row r="642">
          <cell r="D642" t="str">
            <v>Filled</v>
          </cell>
          <cell r="F642">
            <v>27</v>
          </cell>
        </row>
        <row r="643">
          <cell r="D643" t="str">
            <v>Filled</v>
          </cell>
          <cell r="F643">
            <v>27</v>
          </cell>
        </row>
        <row r="644">
          <cell r="D644" t="str">
            <v>Filled</v>
          </cell>
          <cell r="F644">
            <v>27</v>
          </cell>
        </row>
        <row r="645">
          <cell r="D645" t="str">
            <v>Filled</v>
          </cell>
          <cell r="F645">
            <v>27</v>
          </cell>
        </row>
        <row r="646">
          <cell r="D646" t="str">
            <v>Filled</v>
          </cell>
          <cell r="F646">
            <v>27</v>
          </cell>
        </row>
        <row r="647">
          <cell r="D647" t="str">
            <v>Filled</v>
          </cell>
          <cell r="F647">
            <v>28</v>
          </cell>
        </row>
        <row r="648">
          <cell r="D648" t="str">
            <v>Filled</v>
          </cell>
          <cell r="F648">
            <v>28</v>
          </cell>
        </row>
        <row r="649">
          <cell r="D649" t="str">
            <v>Filled</v>
          </cell>
          <cell r="F649">
            <v>28</v>
          </cell>
        </row>
        <row r="650">
          <cell r="D650" t="str">
            <v>Filled</v>
          </cell>
          <cell r="F650">
            <v>28</v>
          </cell>
        </row>
        <row r="651">
          <cell r="D651" t="str">
            <v>Filled</v>
          </cell>
          <cell r="F651">
            <v>28</v>
          </cell>
        </row>
        <row r="652">
          <cell r="D652" t="str">
            <v>Filled</v>
          </cell>
          <cell r="F652">
            <v>29</v>
          </cell>
        </row>
        <row r="653">
          <cell r="D653" t="str">
            <v>Filled</v>
          </cell>
          <cell r="F653">
            <v>29</v>
          </cell>
        </row>
        <row r="654">
          <cell r="D654" t="str">
            <v>Filled</v>
          </cell>
          <cell r="F654">
            <v>29</v>
          </cell>
        </row>
        <row r="655">
          <cell r="D655" t="str">
            <v>Filled</v>
          </cell>
          <cell r="F655">
            <v>30</v>
          </cell>
        </row>
        <row r="656">
          <cell r="D656" t="str">
            <v>Filled</v>
          </cell>
          <cell r="F656">
            <v>30</v>
          </cell>
        </row>
        <row r="657">
          <cell r="D657" t="str">
            <v>Filled</v>
          </cell>
          <cell r="F657">
            <v>30</v>
          </cell>
        </row>
        <row r="658">
          <cell r="D658" t="str">
            <v>Filled</v>
          </cell>
          <cell r="F658">
            <v>30</v>
          </cell>
        </row>
        <row r="659">
          <cell r="D659" t="str">
            <v>Filled</v>
          </cell>
          <cell r="F659">
            <v>30</v>
          </cell>
        </row>
        <row r="660">
          <cell r="D660" t="str">
            <v>Filled</v>
          </cell>
          <cell r="F660">
            <v>31</v>
          </cell>
        </row>
        <row r="661">
          <cell r="D661" t="str">
            <v>Filled</v>
          </cell>
          <cell r="F661">
            <v>31</v>
          </cell>
        </row>
        <row r="662">
          <cell r="D662" t="str">
            <v>Failed To Fill</v>
          </cell>
          <cell r="F662">
            <v>24</v>
          </cell>
        </row>
        <row r="663">
          <cell r="D663" t="str">
            <v>Failed To Fill</v>
          </cell>
          <cell r="F663">
            <v>24</v>
          </cell>
        </row>
        <row r="664">
          <cell r="D664" t="str">
            <v>Failed To Fill</v>
          </cell>
          <cell r="F664">
            <v>24</v>
          </cell>
        </row>
        <row r="665">
          <cell r="D665" t="str">
            <v>Failed To Fill</v>
          </cell>
          <cell r="F665">
            <v>24</v>
          </cell>
        </row>
        <row r="666">
          <cell r="D666" t="str">
            <v>Filled</v>
          </cell>
          <cell r="F666">
            <v>25</v>
          </cell>
        </row>
        <row r="667">
          <cell r="D667" t="str">
            <v>Failed To Fill</v>
          </cell>
          <cell r="F667">
            <v>25</v>
          </cell>
        </row>
        <row r="668">
          <cell r="D668" t="str">
            <v>Filled</v>
          </cell>
          <cell r="F668">
            <v>25</v>
          </cell>
        </row>
        <row r="669">
          <cell r="D669" t="str">
            <v>Filled</v>
          </cell>
          <cell r="F669">
            <v>25</v>
          </cell>
        </row>
        <row r="670">
          <cell r="D670" t="str">
            <v>Filled</v>
          </cell>
          <cell r="F670">
            <v>25</v>
          </cell>
        </row>
        <row r="671">
          <cell r="D671" t="str">
            <v>Failed To Fill</v>
          </cell>
          <cell r="F671">
            <v>25</v>
          </cell>
        </row>
        <row r="672">
          <cell r="D672" t="str">
            <v>Failed To Fill</v>
          </cell>
          <cell r="F672">
            <v>25</v>
          </cell>
        </row>
        <row r="673">
          <cell r="D673" t="str">
            <v>Filled</v>
          </cell>
          <cell r="F673">
            <v>25</v>
          </cell>
        </row>
        <row r="674">
          <cell r="D674" t="str">
            <v>Filled</v>
          </cell>
          <cell r="F674">
            <v>25</v>
          </cell>
        </row>
        <row r="675">
          <cell r="D675" t="str">
            <v>Failed To Fill</v>
          </cell>
          <cell r="F675">
            <v>25</v>
          </cell>
        </row>
        <row r="676">
          <cell r="D676" t="str">
            <v>Failed To Fill</v>
          </cell>
          <cell r="F676">
            <v>25</v>
          </cell>
        </row>
        <row r="677">
          <cell r="D677" t="str">
            <v>Failed To Fill</v>
          </cell>
          <cell r="F677">
            <v>25</v>
          </cell>
        </row>
        <row r="678">
          <cell r="D678" t="str">
            <v>Filled</v>
          </cell>
          <cell r="F678">
            <v>25</v>
          </cell>
        </row>
        <row r="679">
          <cell r="D679" t="str">
            <v>Filled</v>
          </cell>
          <cell r="F679">
            <v>25</v>
          </cell>
        </row>
        <row r="680">
          <cell r="D680" t="str">
            <v>Failed To Fill</v>
          </cell>
          <cell r="F680">
            <v>25</v>
          </cell>
        </row>
        <row r="681">
          <cell r="D681" t="str">
            <v>Failed To Fill</v>
          </cell>
          <cell r="F681">
            <v>25</v>
          </cell>
        </row>
        <row r="682">
          <cell r="D682" t="str">
            <v>Filled</v>
          </cell>
          <cell r="F682">
            <v>30</v>
          </cell>
        </row>
        <row r="683">
          <cell r="D683" t="str">
            <v>Filled</v>
          </cell>
          <cell r="F683">
            <v>29</v>
          </cell>
        </row>
        <row r="684">
          <cell r="D684" t="str">
            <v>Failed To Fill</v>
          </cell>
          <cell r="F684">
            <v>26</v>
          </cell>
        </row>
        <row r="685">
          <cell r="D685" t="str">
            <v>Filled</v>
          </cell>
          <cell r="F685">
            <v>26</v>
          </cell>
        </row>
        <row r="686">
          <cell r="D686" t="str">
            <v>Filled</v>
          </cell>
          <cell r="F686">
            <v>26</v>
          </cell>
        </row>
        <row r="687">
          <cell r="D687" t="str">
            <v>Failed To Fill</v>
          </cell>
          <cell r="F687">
            <v>26</v>
          </cell>
        </row>
        <row r="688">
          <cell r="D688" t="str">
            <v>Failed To Fill</v>
          </cell>
          <cell r="F688">
            <v>26</v>
          </cell>
        </row>
        <row r="689">
          <cell r="D689" t="str">
            <v>Filled</v>
          </cell>
          <cell r="F689">
            <v>30</v>
          </cell>
        </row>
        <row r="690">
          <cell r="D690" t="str">
            <v>Filled</v>
          </cell>
          <cell r="F690">
            <v>28</v>
          </cell>
        </row>
        <row r="691">
          <cell r="D691" t="str">
            <v>Filled</v>
          </cell>
          <cell r="F691">
            <v>28</v>
          </cell>
        </row>
        <row r="692">
          <cell r="D692" t="str">
            <v>Filled</v>
          </cell>
          <cell r="F692">
            <v>26</v>
          </cell>
        </row>
        <row r="693">
          <cell r="D693" t="str">
            <v>Filled</v>
          </cell>
          <cell r="F693">
            <v>26</v>
          </cell>
        </row>
        <row r="694">
          <cell r="D694" t="str">
            <v>Filled</v>
          </cell>
          <cell r="F694">
            <v>26</v>
          </cell>
        </row>
        <row r="695">
          <cell r="D695" t="str">
            <v>Filled</v>
          </cell>
          <cell r="F695">
            <v>27</v>
          </cell>
        </row>
        <row r="696">
          <cell r="D696" t="str">
            <v>Filled</v>
          </cell>
          <cell r="F696">
            <v>27</v>
          </cell>
        </row>
        <row r="697">
          <cell r="D697" t="str">
            <v>Filled</v>
          </cell>
          <cell r="F697">
            <v>27</v>
          </cell>
        </row>
        <row r="698">
          <cell r="D698" t="str">
            <v>Filled</v>
          </cell>
          <cell r="F698">
            <v>27</v>
          </cell>
        </row>
        <row r="699">
          <cell r="D699" t="str">
            <v>Filled</v>
          </cell>
          <cell r="F699">
            <v>27</v>
          </cell>
        </row>
        <row r="700">
          <cell r="D700" t="str">
            <v>Filled</v>
          </cell>
          <cell r="F700">
            <v>28</v>
          </cell>
        </row>
        <row r="701">
          <cell r="D701" t="str">
            <v>Filled</v>
          </cell>
          <cell r="F701">
            <v>28</v>
          </cell>
        </row>
        <row r="702">
          <cell r="D702" t="str">
            <v>Filled</v>
          </cell>
          <cell r="F702">
            <v>28</v>
          </cell>
        </row>
        <row r="703">
          <cell r="D703" t="str">
            <v>Filled</v>
          </cell>
          <cell r="F703">
            <v>28</v>
          </cell>
        </row>
        <row r="704">
          <cell r="D704" t="str">
            <v>Filled</v>
          </cell>
          <cell r="F704">
            <v>28</v>
          </cell>
        </row>
        <row r="705">
          <cell r="D705" t="str">
            <v>Filled</v>
          </cell>
          <cell r="F705">
            <v>29</v>
          </cell>
        </row>
        <row r="706">
          <cell r="D706" t="str">
            <v>Failed To Fill</v>
          </cell>
          <cell r="F706">
            <v>27</v>
          </cell>
        </row>
        <row r="707">
          <cell r="D707" t="str">
            <v>Filled</v>
          </cell>
          <cell r="F707">
            <v>28</v>
          </cell>
        </row>
        <row r="708">
          <cell r="D708" t="str">
            <v>Failed To Fill</v>
          </cell>
          <cell r="F708">
            <v>26</v>
          </cell>
        </row>
        <row r="709">
          <cell r="D709" t="str">
            <v>Failed To Fill</v>
          </cell>
          <cell r="F709">
            <v>26</v>
          </cell>
        </row>
        <row r="710">
          <cell r="D710" t="str">
            <v>Filled</v>
          </cell>
          <cell r="F710">
            <v>28</v>
          </cell>
        </row>
        <row r="711">
          <cell r="D711" t="str">
            <v>Filled</v>
          </cell>
          <cell r="F711">
            <v>28</v>
          </cell>
        </row>
        <row r="712">
          <cell r="D712" t="str">
            <v>Filled</v>
          </cell>
          <cell r="F712">
            <v>29</v>
          </cell>
        </row>
        <row r="713">
          <cell r="D713" t="str">
            <v>Filled</v>
          </cell>
          <cell r="F713">
            <v>27</v>
          </cell>
        </row>
        <row r="714">
          <cell r="D714" t="str">
            <v>Failed To Fill</v>
          </cell>
          <cell r="F714">
            <v>27</v>
          </cell>
        </row>
        <row r="715">
          <cell r="D715" t="str">
            <v>Filled</v>
          </cell>
          <cell r="F715">
            <v>28</v>
          </cell>
        </row>
        <row r="716">
          <cell r="D716" t="str">
            <v>Filled</v>
          </cell>
          <cell r="F716">
            <v>27</v>
          </cell>
        </row>
        <row r="717">
          <cell r="D717" t="str">
            <v>Failed To Fill</v>
          </cell>
          <cell r="F717">
            <v>27</v>
          </cell>
        </row>
        <row r="718">
          <cell r="D718" t="str">
            <v>Failed To Fill</v>
          </cell>
          <cell r="F718">
            <v>27</v>
          </cell>
        </row>
        <row r="719">
          <cell r="D719" t="str">
            <v>Failed To Fill</v>
          </cell>
          <cell r="F719">
            <v>28</v>
          </cell>
        </row>
        <row r="720">
          <cell r="D720" t="str">
            <v>Failed To Fill</v>
          </cell>
          <cell r="F720">
            <v>28</v>
          </cell>
        </row>
        <row r="721">
          <cell r="D721" t="str">
            <v>Failed To Fill</v>
          </cell>
          <cell r="F721">
            <v>28</v>
          </cell>
        </row>
        <row r="722">
          <cell r="D722" t="str">
            <v>Failed To Fill</v>
          </cell>
          <cell r="F722">
            <v>28</v>
          </cell>
        </row>
        <row r="723">
          <cell r="D723" t="str">
            <v>Failed To Fill</v>
          </cell>
          <cell r="F723">
            <v>28</v>
          </cell>
        </row>
        <row r="724">
          <cell r="D724" t="str">
            <v>Filled</v>
          </cell>
          <cell r="F724">
            <v>28</v>
          </cell>
        </row>
        <row r="725">
          <cell r="D725" t="str">
            <v>Failed To Fill</v>
          </cell>
          <cell r="F725">
            <v>28</v>
          </cell>
        </row>
        <row r="726">
          <cell r="D726" t="str">
            <v>Filled</v>
          </cell>
          <cell r="F726">
            <v>29</v>
          </cell>
        </row>
        <row r="727">
          <cell r="D727" t="str">
            <v>Failed To Fill</v>
          </cell>
          <cell r="F727">
            <v>29</v>
          </cell>
        </row>
        <row r="728">
          <cell r="D728" t="str">
            <v>Failed To Fill</v>
          </cell>
          <cell r="F728">
            <v>29</v>
          </cell>
        </row>
        <row r="729">
          <cell r="D729" t="str">
            <v>Failed To Fill</v>
          </cell>
          <cell r="F729">
            <v>29</v>
          </cell>
        </row>
        <row r="730">
          <cell r="D730" t="str">
            <v>Filled</v>
          </cell>
          <cell r="F730">
            <v>30</v>
          </cell>
        </row>
        <row r="731">
          <cell r="D731" t="str">
            <v>Failed To Fill</v>
          </cell>
          <cell r="F731">
            <v>29</v>
          </cell>
        </row>
        <row r="732">
          <cell r="D732" t="str">
            <v>Filled</v>
          </cell>
          <cell r="F732">
            <v>30</v>
          </cell>
        </row>
        <row r="733">
          <cell r="D733" t="str">
            <v>Filled</v>
          </cell>
          <cell r="F733">
            <v>30</v>
          </cell>
        </row>
        <row r="734">
          <cell r="D734" t="str">
            <v>Failed To Fill</v>
          </cell>
          <cell r="F734">
            <v>30</v>
          </cell>
        </row>
        <row r="735">
          <cell r="D735" t="str">
            <v>Filled</v>
          </cell>
          <cell r="F735">
            <v>30</v>
          </cell>
        </row>
        <row r="736">
          <cell r="D736" t="str">
            <v>Failed To Fill</v>
          </cell>
          <cell r="F736">
            <v>30</v>
          </cell>
        </row>
        <row r="737">
          <cell r="D737" t="str">
            <v>Failed To Fill</v>
          </cell>
          <cell r="F737">
            <v>31</v>
          </cell>
        </row>
        <row r="738">
          <cell r="D738" t="str">
            <v>Filled</v>
          </cell>
          <cell r="F738">
            <v>31</v>
          </cell>
        </row>
        <row r="739">
          <cell r="D739" t="str">
            <v>Filled</v>
          </cell>
          <cell r="F739">
            <v>31</v>
          </cell>
        </row>
        <row r="740">
          <cell r="D740" t="str">
            <v>Failed To Fill</v>
          </cell>
          <cell r="F740">
            <v>30</v>
          </cell>
        </row>
        <row r="741">
          <cell r="D741" t="str">
            <v>Failed To Fill</v>
          </cell>
          <cell r="F741">
            <v>30</v>
          </cell>
        </row>
        <row r="742">
          <cell r="D742" t="str">
            <v>Failed To Fill</v>
          </cell>
          <cell r="F742">
            <v>30</v>
          </cell>
        </row>
        <row r="743">
          <cell r="D743" t="str">
            <v>Failed To Fill</v>
          </cell>
          <cell r="F743">
            <v>30</v>
          </cell>
        </row>
        <row r="744">
          <cell r="D744" t="str">
            <v>Filled</v>
          </cell>
          <cell r="F744">
            <v>30</v>
          </cell>
        </row>
        <row r="745">
          <cell r="D745" t="str">
            <v>Filled</v>
          </cell>
          <cell r="F745">
            <v>30</v>
          </cell>
        </row>
        <row r="746">
          <cell r="D746" t="str">
            <v>Filled</v>
          </cell>
          <cell r="F746">
            <v>31</v>
          </cell>
        </row>
        <row r="747">
          <cell r="D747" t="str">
            <v>Filled</v>
          </cell>
          <cell r="F747">
            <v>31</v>
          </cell>
        </row>
        <row r="748">
          <cell r="D748" t="str">
            <v>Filled</v>
          </cell>
          <cell r="F748">
            <v>31</v>
          </cell>
        </row>
        <row r="749">
          <cell r="D749" t="str">
            <v>Filled</v>
          </cell>
          <cell r="F749">
            <v>32</v>
          </cell>
        </row>
        <row r="750">
          <cell r="D750" t="str">
            <v>Filled</v>
          </cell>
          <cell r="F750">
            <v>32</v>
          </cell>
        </row>
        <row r="751">
          <cell r="D751" t="str">
            <v>Failed To Fill</v>
          </cell>
          <cell r="F751">
            <v>30</v>
          </cell>
        </row>
        <row r="752">
          <cell r="D752" t="str">
            <v>Failed To Fill</v>
          </cell>
          <cell r="F752">
            <v>31</v>
          </cell>
        </row>
        <row r="753">
          <cell r="D753" t="str">
            <v>Filled</v>
          </cell>
          <cell r="F753">
            <v>31</v>
          </cell>
        </row>
        <row r="754">
          <cell r="D754" t="str">
            <v>Failed To Fill</v>
          </cell>
          <cell r="F754">
            <v>31</v>
          </cell>
        </row>
        <row r="755">
          <cell r="D755" t="str">
            <v>Filled</v>
          </cell>
          <cell r="F755">
            <v>31</v>
          </cell>
        </row>
        <row r="756">
          <cell r="D756" t="str">
            <v>Failed To Fill</v>
          </cell>
          <cell r="F756">
            <v>31</v>
          </cell>
        </row>
        <row r="757">
          <cell r="D757" t="str">
            <v>Failed To Fill</v>
          </cell>
          <cell r="F757">
            <v>31</v>
          </cell>
        </row>
        <row r="758">
          <cell r="D758" t="str">
            <v>Failed To Fill</v>
          </cell>
          <cell r="F758">
            <v>31</v>
          </cell>
        </row>
        <row r="759">
          <cell r="D759" t="str">
            <v>Filled</v>
          </cell>
          <cell r="F759">
            <v>31</v>
          </cell>
        </row>
        <row r="760">
          <cell r="D760" t="str">
            <v>Filled</v>
          </cell>
          <cell r="F760">
            <v>31</v>
          </cell>
        </row>
        <row r="761">
          <cell r="D761" t="str">
            <v>Filled</v>
          </cell>
          <cell r="F761">
            <v>32</v>
          </cell>
        </row>
        <row r="762">
          <cell r="D762" t="str">
            <v>Filled</v>
          </cell>
          <cell r="F762">
            <v>32</v>
          </cell>
        </row>
        <row r="763">
          <cell r="D763" t="str">
            <v>Filled</v>
          </cell>
          <cell r="F763">
            <v>32</v>
          </cell>
        </row>
        <row r="764">
          <cell r="D764" t="str">
            <v>Filled</v>
          </cell>
          <cell r="F764">
            <v>32</v>
          </cell>
        </row>
        <row r="765">
          <cell r="D765" t="str">
            <v>Filled</v>
          </cell>
          <cell r="F765">
            <v>32</v>
          </cell>
        </row>
        <row r="766">
          <cell r="D766" t="str">
            <v>Filled</v>
          </cell>
          <cell r="F766">
            <v>33</v>
          </cell>
        </row>
        <row r="767">
          <cell r="D767" t="str">
            <v>Filled</v>
          </cell>
          <cell r="F767">
            <v>33</v>
          </cell>
        </row>
        <row r="768">
          <cell r="D768" t="str">
            <v>Filled</v>
          </cell>
          <cell r="F768">
            <v>33</v>
          </cell>
        </row>
        <row r="769">
          <cell r="D769" t="str">
            <v>Filled</v>
          </cell>
          <cell r="F769">
            <v>33</v>
          </cell>
        </row>
        <row r="770">
          <cell r="D770" t="str">
            <v>Filled</v>
          </cell>
          <cell r="F770">
            <v>33</v>
          </cell>
        </row>
        <row r="771">
          <cell r="D771" t="str">
            <v>Filled</v>
          </cell>
          <cell r="F771">
            <v>34</v>
          </cell>
        </row>
        <row r="772">
          <cell r="D772" t="str">
            <v>Filled</v>
          </cell>
          <cell r="F772">
            <v>34</v>
          </cell>
        </row>
        <row r="773">
          <cell r="D773" t="str">
            <v>Filled</v>
          </cell>
          <cell r="F773">
            <v>34</v>
          </cell>
        </row>
        <row r="774">
          <cell r="D774" t="str">
            <v>Filled</v>
          </cell>
          <cell r="F774">
            <v>34</v>
          </cell>
        </row>
        <row r="775">
          <cell r="D775" t="str">
            <v>Filled</v>
          </cell>
          <cell r="F775">
            <v>34</v>
          </cell>
        </row>
        <row r="776">
          <cell r="D776" t="str">
            <v>Filled</v>
          </cell>
          <cell r="F776">
            <v>35</v>
          </cell>
        </row>
        <row r="777">
          <cell r="D777" t="str">
            <v>Filled</v>
          </cell>
          <cell r="F777">
            <v>35</v>
          </cell>
        </row>
        <row r="778">
          <cell r="D778" t="str">
            <v>Filled</v>
          </cell>
          <cell r="F778">
            <v>35</v>
          </cell>
        </row>
        <row r="779">
          <cell r="D779" t="str">
            <v>Filled</v>
          </cell>
          <cell r="F779">
            <v>35</v>
          </cell>
        </row>
        <row r="780">
          <cell r="D780" t="str">
            <v>Filled</v>
          </cell>
          <cell r="F780">
            <v>35</v>
          </cell>
        </row>
        <row r="781">
          <cell r="D781" t="str">
            <v>Filled</v>
          </cell>
          <cell r="F781">
            <v>36</v>
          </cell>
        </row>
        <row r="782">
          <cell r="D782" t="str">
            <v>Filled</v>
          </cell>
          <cell r="F782">
            <v>33</v>
          </cell>
        </row>
        <row r="783">
          <cell r="D783" t="str">
            <v>Filled</v>
          </cell>
          <cell r="F783">
            <v>33</v>
          </cell>
        </row>
        <row r="784">
          <cell r="D784" t="str">
            <v>Filled</v>
          </cell>
          <cell r="F784">
            <v>33</v>
          </cell>
        </row>
        <row r="785">
          <cell r="D785" t="str">
            <v>Filled</v>
          </cell>
          <cell r="F785">
            <v>31</v>
          </cell>
        </row>
        <row r="786">
          <cell r="D786" t="str">
            <v>Failed To Fill</v>
          </cell>
          <cell r="F786">
            <v>31</v>
          </cell>
        </row>
        <row r="787">
          <cell r="D787" t="str">
            <v>Filled</v>
          </cell>
          <cell r="F787">
            <v>31</v>
          </cell>
        </row>
        <row r="788">
          <cell r="D788" t="str">
            <v>Filled</v>
          </cell>
          <cell r="F788">
            <v>31</v>
          </cell>
        </row>
        <row r="789">
          <cell r="D789" t="str">
            <v>Filled</v>
          </cell>
          <cell r="F789">
            <v>32</v>
          </cell>
        </row>
        <row r="790">
          <cell r="D790" t="str">
            <v>Filled</v>
          </cell>
          <cell r="F790">
            <v>32</v>
          </cell>
        </row>
        <row r="791">
          <cell r="D791" t="str">
            <v>Filled</v>
          </cell>
          <cell r="F791">
            <v>32</v>
          </cell>
        </row>
        <row r="792">
          <cell r="D792" t="str">
            <v>Failed To Fill</v>
          </cell>
          <cell r="F792">
            <v>31</v>
          </cell>
        </row>
        <row r="793">
          <cell r="D793" t="str">
            <v>Filled</v>
          </cell>
          <cell r="F793">
            <v>32</v>
          </cell>
        </row>
        <row r="794">
          <cell r="D794" t="str">
            <v>Failed To Fill</v>
          </cell>
          <cell r="F794">
            <v>33</v>
          </cell>
        </row>
        <row r="795">
          <cell r="D795" t="str">
            <v>Failed To Fill</v>
          </cell>
          <cell r="F795">
            <v>31</v>
          </cell>
        </row>
        <row r="796">
          <cell r="D796" t="str">
            <v>Filled</v>
          </cell>
          <cell r="F796">
            <v>32</v>
          </cell>
        </row>
        <row r="797">
          <cell r="D797" t="str">
            <v>Failed To Fill</v>
          </cell>
          <cell r="F797">
            <v>33</v>
          </cell>
        </row>
        <row r="798">
          <cell r="D798" t="str">
            <v>Filled</v>
          </cell>
          <cell r="F798">
            <v>34</v>
          </cell>
        </row>
        <row r="799">
          <cell r="D799" t="str">
            <v>Filled</v>
          </cell>
          <cell r="F799">
            <v>34</v>
          </cell>
        </row>
        <row r="800">
          <cell r="D800" t="str">
            <v>Filled</v>
          </cell>
          <cell r="F800">
            <v>32</v>
          </cell>
        </row>
        <row r="801">
          <cell r="D801" t="str">
            <v>Failed To Fill</v>
          </cell>
          <cell r="F801">
            <v>32</v>
          </cell>
        </row>
        <row r="802">
          <cell r="D802" t="str">
            <v>Filled</v>
          </cell>
          <cell r="F802">
            <v>32</v>
          </cell>
        </row>
        <row r="803">
          <cell r="D803" t="str">
            <v>Filled</v>
          </cell>
          <cell r="F803">
            <v>32</v>
          </cell>
        </row>
        <row r="804">
          <cell r="D804" t="str">
            <v>Filled</v>
          </cell>
          <cell r="F804">
            <v>32</v>
          </cell>
        </row>
        <row r="805">
          <cell r="D805" t="str">
            <v>Failed To Fill</v>
          </cell>
          <cell r="F805">
            <v>34</v>
          </cell>
        </row>
        <row r="806">
          <cell r="D806" t="str">
            <v>Failed To Fill</v>
          </cell>
          <cell r="F806">
            <v>32</v>
          </cell>
        </row>
        <row r="807">
          <cell r="D807" t="str">
            <v>Filled</v>
          </cell>
          <cell r="F807">
            <v>33</v>
          </cell>
        </row>
        <row r="808">
          <cell r="D808" t="str">
            <v>Failed To Fill</v>
          </cell>
          <cell r="F808">
            <v>33</v>
          </cell>
        </row>
        <row r="809">
          <cell r="D809" t="str">
            <v>Filled</v>
          </cell>
          <cell r="F809">
            <v>33</v>
          </cell>
        </row>
        <row r="810">
          <cell r="D810" t="str">
            <v>Failed To Fill</v>
          </cell>
          <cell r="F810">
            <v>33</v>
          </cell>
        </row>
        <row r="811">
          <cell r="D811" t="str">
            <v>Failed To Fill</v>
          </cell>
          <cell r="F811">
            <v>33</v>
          </cell>
        </row>
        <row r="812">
          <cell r="D812" t="str">
            <v>Failed To Fill</v>
          </cell>
          <cell r="F812">
            <v>33</v>
          </cell>
        </row>
        <row r="813">
          <cell r="D813" t="str">
            <v>Failed To Fill</v>
          </cell>
          <cell r="F813">
            <v>33</v>
          </cell>
        </row>
        <row r="814">
          <cell r="D814" t="str">
            <v>Failed To Fill</v>
          </cell>
          <cell r="F814">
            <v>33</v>
          </cell>
        </row>
        <row r="815">
          <cell r="D815" t="str">
            <v>Failed To Fill</v>
          </cell>
          <cell r="F815">
            <v>33</v>
          </cell>
        </row>
        <row r="816">
          <cell r="D816" t="str">
            <v>Failed To Fill</v>
          </cell>
          <cell r="F816">
            <v>33</v>
          </cell>
        </row>
        <row r="817">
          <cell r="D817" t="str">
            <v>Failed To Fill</v>
          </cell>
          <cell r="F817">
            <v>33</v>
          </cell>
        </row>
        <row r="818">
          <cell r="D818" t="str">
            <v>Failed To Fill</v>
          </cell>
          <cell r="F818">
            <v>33</v>
          </cell>
        </row>
        <row r="819">
          <cell r="D819" t="str">
            <v>Failed To Fill</v>
          </cell>
          <cell r="F819">
            <v>33</v>
          </cell>
        </row>
        <row r="820">
          <cell r="D820" t="str">
            <v>Failed To Fill</v>
          </cell>
          <cell r="F820">
            <v>33</v>
          </cell>
        </row>
        <row r="821">
          <cell r="D821" t="str">
            <v>Failed To Fill</v>
          </cell>
          <cell r="F821">
            <v>33</v>
          </cell>
        </row>
        <row r="822">
          <cell r="D822" t="str">
            <v>Failed To Fill</v>
          </cell>
          <cell r="F822">
            <v>34</v>
          </cell>
        </row>
        <row r="823">
          <cell r="D823" t="str">
            <v>Failed To Fill</v>
          </cell>
          <cell r="F823">
            <v>34</v>
          </cell>
        </row>
        <row r="824">
          <cell r="D824" t="str">
            <v>Filled</v>
          </cell>
          <cell r="F824">
            <v>34</v>
          </cell>
        </row>
        <row r="825">
          <cell r="D825" t="str">
            <v>Filled</v>
          </cell>
          <cell r="F825">
            <v>34</v>
          </cell>
        </row>
        <row r="826">
          <cell r="D826" t="str">
            <v>Filled</v>
          </cell>
          <cell r="F826">
            <v>34</v>
          </cell>
        </row>
        <row r="827">
          <cell r="D827" t="str">
            <v>Filled</v>
          </cell>
          <cell r="F827">
            <v>34</v>
          </cell>
        </row>
        <row r="828">
          <cell r="D828" t="str">
            <v>Filled</v>
          </cell>
          <cell r="F828">
            <v>35</v>
          </cell>
        </row>
        <row r="829">
          <cell r="D829" t="str">
            <v>Filled</v>
          </cell>
          <cell r="F829">
            <v>35</v>
          </cell>
        </row>
        <row r="830">
          <cell r="D830" t="str">
            <v>Filled</v>
          </cell>
          <cell r="F830">
            <v>35</v>
          </cell>
        </row>
        <row r="831">
          <cell r="D831" t="str">
            <v>Filled</v>
          </cell>
          <cell r="F831">
            <v>35</v>
          </cell>
        </row>
        <row r="832">
          <cell r="D832" t="str">
            <v>Filled</v>
          </cell>
          <cell r="F832">
            <v>35</v>
          </cell>
        </row>
        <row r="833">
          <cell r="D833" t="str">
            <v>Filled</v>
          </cell>
          <cell r="F833">
            <v>36</v>
          </cell>
        </row>
        <row r="834">
          <cell r="D834" t="str">
            <v>Failed To Fill</v>
          </cell>
          <cell r="F834">
            <v>34</v>
          </cell>
        </row>
        <row r="835">
          <cell r="D835" t="str">
            <v>Failed To Fill</v>
          </cell>
          <cell r="F835">
            <v>34</v>
          </cell>
        </row>
        <row r="836">
          <cell r="D836" t="str">
            <v>Failed To Fill</v>
          </cell>
          <cell r="F836">
            <v>34</v>
          </cell>
        </row>
        <row r="837">
          <cell r="D837" t="str">
            <v>Failed To Fill</v>
          </cell>
          <cell r="F837">
            <v>34</v>
          </cell>
        </row>
        <row r="838">
          <cell r="D838" t="str">
            <v>Failed To Fill</v>
          </cell>
          <cell r="F838">
            <v>34</v>
          </cell>
        </row>
        <row r="839">
          <cell r="D839" t="str">
            <v>Failed To Fill</v>
          </cell>
          <cell r="F839">
            <v>34</v>
          </cell>
        </row>
        <row r="840">
          <cell r="D840" t="str">
            <v>Failed To Fill</v>
          </cell>
          <cell r="F840">
            <v>35</v>
          </cell>
        </row>
        <row r="841">
          <cell r="D841" t="str">
            <v>Failed To Fill</v>
          </cell>
          <cell r="F841">
            <v>34</v>
          </cell>
        </row>
        <row r="842">
          <cell r="D842" t="str">
            <v>Filled</v>
          </cell>
          <cell r="F842">
            <v>35</v>
          </cell>
        </row>
        <row r="843">
          <cell r="D843" t="str">
            <v>Failed To Fill</v>
          </cell>
          <cell r="F843">
            <v>35</v>
          </cell>
        </row>
        <row r="844">
          <cell r="D844" t="str">
            <v>Failed To Fill</v>
          </cell>
          <cell r="F844">
            <v>35</v>
          </cell>
        </row>
        <row r="845">
          <cell r="D845" t="str">
            <v>Filled</v>
          </cell>
          <cell r="F845">
            <v>35</v>
          </cell>
        </row>
        <row r="846">
          <cell r="D846" t="str">
            <v>Filled</v>
          </cell>
          <cell r="F846">
            <v>36</v>
          </cell>
        </row>
      </sheetData>
      <sheetData sheetId="1" refreshError="1"/>
      <sheetData sheetId="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wData"/>
      <sheetName val="AggData"/>
      <sheetName val="Chart"/>
    </sheetNames>
    <sheetDataSet>
      <sheetData sheetId="0">
        <row r="2">
          <cell r="D2" t="str">
            <v>Filled</v>
          </cell>
          <cell r="F2">
            <v>1</v>
          </cell>
        </row>
        <row r="3">
          <cell r="D3" t="str">
            <v>Filled</v>
          </cell>
          <cell r="F3">
            <v>2</v>
          </cell>
        </row>
        <row r="4">
          <cell r="D4" t="str">
            <v>Filled</v>
          </cell>
          <cell r="F4">
            <v>2</v>
          </cell>
        </row>
        <row r="5">
          <cell r="D5" t="str">
            <v>Filled</v>
          </cell>
          <cell r="F5">
            <v>2</v>
          </cell>
        </row>
        <row r="6">
          <cell r="D6" t="str">
            <v>Failed To Fill</v>
          </cell>
          <cell r="F6">
            <v>2</v>
          </cell>
        </row>
        <row r="7">
          <cell r="D7" t="str">
            <v>Filled</v>
          </cell>
          <cell r="F7">
            <v>3</v>
          </cell>
        </row>
        <row r="8">
          <cell r="D8" t="str">
            <v>Filled</v>
          </cell>
          <cell r="F8">
            <v>3</v>
          </cell>
        </row>
        <row r="9">
          <cell r="D9" t="str">
            <v>Filled</v>
          </cell>
          <cell r="F9">
            <v>3</v>
          </cell>
        </row>
        <row r="10">
          <cell r="D10" t="str">
            <v>Failed To Fill</v>
          </cell>
          <cell r="F10">
            <v>3</v>
          </cell>
        </row>
        <row r="11">
          <cell r="D11" t="str">
            <v>Filled</v>
          </cell>
          <cell r="F11">
            <v>4</v>
          </cell>
        </row>
        <row r="12">
          <cell r="D12" t="str">
            <v>Filled</v>
          </cell>
          <cell r="F12">
            <v>4</v>
          </cell>
        </row>
        <row r="13">
          <cell r="D13" t="str">
            <v>Filled</v>
          </cell>
          <cell r="F13">
            <v>4</v>
          </cell>
        </row>
        <row r="14">
          <cell r="D14" t="str">
            <v>Filled</v>
          </cell>
          <cell r="F14">
            <v>4</v>
          </cell>
        </row>
        <row r="15">
          <cell r="D15" t="str">
            <v>Filled</v>
          </cell>
          <cell r="F15">
            <v>5</v>
          </cell>
        </row>
        <row r="16">
          <cell r="D16" t="str">
            <v>Filled</v>
          </cell>
          <cell r="F16">
            <v>5</v>
          </cell>
        </row>
        <row r="17">
          <cell r="D17" t="str">
            <v>Filled</v>
          </cell>
          <cell r="F17">
            <v>5</v>
          </cell>
        </row>
        <row r="18">
          <cell r="D18" t="str">
            <v>Filled</v>
          </cell>
          <cell r="F18">
            <v>5</v>
          </cell>
        </row>
        <row r="19">
          <cell r="D19" t="str">
            <v>Failed To Fill</v>
          </cell>
          <cell r="F19">
            <v>4</v>
          </cell>
        </row>
        <row r="20">
          <cell r="D20" t="str">
            <v>Failed To Fill</v>
          </cell>
          <cell r="F20">
            <v>5</v>
          </cell>
        </row>
        <row r="21">
          <cell r="D21" t="str">
            <v>Filled</v>
          </cell>
          <cell r="F21">
            <v>6</v>
          </cell>
        </row>
        <row r="22">
          <cell r="D22" t="str">
            <v>Filled</v>
          </cell>
          <cell r="F22">
            <v>5</v>
          </cell>
        </row>
        <row r="23">
          <cell r="D23" t="str">
            <v>Failed To Fill</v>
          </cell>
          <cell r="F23">
            <v>5</v>
          </cell>
        </row>
        <row r="24">
          <cell r="D24" t="str">
            <v>Filled</v>
          </cell>
          <cell r="F24">
            <v>6</v>
          </cell>
        </row>
        <row r="25">
          <cell r="D25" t="str">
            <v>Failed To Fill</v>
          </cell>
          <cell r="F25">
            <v>6</v>
          </cell>
        </row>
        <row r="26">
          <cell r="D26" t="str">
            <v>Filled</v>
          </cell>
          <cell r="F26">
            <v>6</v>
          </cell>
        </row>
        <row r="27">
          <cell r="D27" t="str">
            <v>Filled</v>
          </cell>
          <cell r="F27">
            <v>6</v>
          </cell>
        </row>
        <row r="28">
          <cell r="D28" t="str">
            <v>Filled</v>
          </cell>
          <cell r="F28">
            <v>6</v>
          </cell>
        </row>
        <row r="29">
          <cell r="D29" t="str">
            <v>Filled</v>
          </cell>
          <cell r="F29">
            <v>7</v>
          </cell>
        </row>
        <row r="30">
          <cell r="D30" t="str">
            <v>Filled</v>
          </cell>
          <cell r="F30">
            <v>6</v>
          </cell>
        </row>
        <row r="31">
          <cell r="D31" t="str">
            <v>Filled</v>
          </cell>
          <cell r="F31">
            <v>6</v>
          </cell>
        </row>
        <row r="32">
          <cell r="D32" t="str">
            <v>Filled</v>
          </cell>
          <cell r="F32">
            <v>6</v>
          </cell>
        </row>
        <row r="33">
          <cell r="D33" t="str">
            <v>Failed To Fill</v>
          </cell>
          <cell r="F33">
            <v>6</v>
          </cell>
        </row>
        <row r="34">
          <cell r="D34" t="str">
            <v>Filled</v>
          </cell>
          <cell r="F34">
            <v>6</v>
          </cell>
        </row>
        <row r="35">
          <cell r="D35" t="str">
            <v>Filled</v>
          </cell>
          <cell r="F35">
            <v>6</v>
          </cell>
        </row>
        <row r="36">
          <cell r="D36" t="str">
            <v>Filled</v>
          </cell>
          <cell r="F36">
            <v>6</v>
          </cell>
        </row>
        <row r="37">
          <cell r="D37" t="str">
            <v>Filled</v>
          </cell>
          <cell r="F37">
            <v>7</v>
          </cell>
        </row>
        <row r="38">
          <cell r="D38" t="str">
            <v>Filled</v>
          </cell>
          <cell r="F38">
            <v>7</v>
          </cell>
        </row>
        <row r="39">
          <cell r="D39" t="str">
            <v>Filled</v>
          </cell>
          <cell r="F39">
            <v>7</v>
          </cell>
        </row>
        <row r="40">
          <cell r="D40" t="str">
            <v>Filled</v>
          </cell>
          <cell r="F40">
            <v>7</v>
          </cell>
        </row>
        <row r="41">
          <cell r="D41" t="str">
            <v>Filled</v>
          </cell>
          <cell r="F41">
            <v>7</v>
          </cell>
        </row>
        <row r="42">
          <cell r="D42" t="str">
            <v>Filled</v>
          </cell>
          <cell r="F42">
            <v>8</v>
          </cell>
        </row>
        <row r="43">
          <cell r="D43" t="str">
            <v>Filled</v>
          </cell>
          <cell r="F43">
            <v>8</v>
          </cell>
        </row>
        <row r="44">
          <cell r="D44" t="str">
            <v>Filled</v>
          </cell>
          <cell r="F44">
            <v>8</v>
          </cell>
        </row>
        <row r="45">
          <cell r="D45" t="str">
            <v>Filled</v>
          </cell>
          <cell r="F45">
            <v>8</v>
          </cell>
        </row>
        <row r="46">
          <cell r="D46" t="str">
            <v>Filled</v>
          </cell>
          <cell r="F46">
            <v>8</v>
          </cell>
        </row>
        <row r="47">
          <cell r="D47" t="str">
            <v>Filled</v>
          </cell>
          <cell r="F47">
            <v>9</v>
          </cell>
        </row>
        <row r="48">
          <cell r="D48" t="str">
            <v>Filled</v>
          </cell>
          <cell r="F48">
            <v>9</v>
          </cell>
        </row>
        <row r="49">
          <cell r="D49" t="str">
            <v>Filled</v>
          </cell>
          <cell r="F49">
            <v>9</v>
          </cell>
        </row>
        <row r="50">
          <cell r="D50" t="str">
            <v>Filled</v>
          </cell>
          <cell r="F50">
            <v>9</v>
          </cell>
        </row>
        <row r="51">
          <cell r="D51" t="str">
            <v>Filled</v>
          </cell>
          <cell r="F51">
            <v>9</v>
          </cell>
        </row>
        <row r="52">
          <cell r="D52" t="str">
            <v>Filled</v>
          </cell>
          <cell r="F52">
            <v>10</v>
          </cell>
        </row>
        <row r="53">
          <cell r="D53" t="str">
            <v>Filled</v>
          </cell>
          <cell r="F53">
            <v>10</v>
          </cell>
        </row>
        <row r="54">
          <cell r="D54" t="str">
            <v>Filled</v>
          </cell>
          <cell r="F54">
            <v>10</v>
          </cell>
        </row>
        <row r="55">
          <cell r="D55" t="str">
            <v>Filled</v>
          </cell>
          <cell r="F55">
            <v>10</v>
          </cell>
        </row>
        <row r="56">
          <cell r="D56" t="str">
            <v>Filled</v>
          </cell>
          <cell r="F56">
            <v>10</v>
          </cell>
        </row>
        <row r="57">
          <cell r="D57" t="str">
            <v>Filled</v>
          </cell>
          <cell r="F57">
            <v>11</v>
          </cell>
        </row>
        <row r="58">
          <cell r="D58" t="str">
            <v>Filled</v>
          </cell>
          <cell r="F58">
            <v>6</v>
          </cell>
        </row>
        <row r="59">
          <cell r="D59" t="str">
            <v>Filled</v>
          </cell>
          <cell r="F59">
            <v>6</v>
          </cell>
        </row>
        <row r="60">
          <cell r="D60" t="str">
            <v>Filled</v>
          </cell>
          <cell r="F60">
            <v>7</v>
          </cell>
        </row>
        <row r="61">
          <cell r="D61" t="str">
            <v>Filled</v>
          </cell>
          <cell r="F61">
            <v>7</v>
          </cell>
        </row>
        <row r="62">
          <cell r="D62" t="str">
            <v>Filled</v>
          </cell>
          <cell r="F62">
            <v>7</v>
          </cell>
        </row>
        <row r="63">
          <cell r="D63" t="str">
            <v>Filled</v>
          </cell>
          <cell r="F63">
            <v>7</v>
          </cell>
        </row>
        <row r="64">
          <cell r="D64" t="str">
            <v>Filled</v>
          </cell>
          <cell r="F64">
            <v>10</v>
          </cell>
        </row>
        <row r="65">
          <cell r="D65" t="str">
            <v>Filled</v>
          </cell>
          <cell r="F65">
            <v>11</v>
          </cell>
        </row>
        <row r="66">
          <cell r="D66" t="str">
            <v>Filled</v>
          </cell>
          <cell r="F66">
            <v>19</v>
          </cell>
        </row>
        <row r="67">
          <cell r="D67" t="str">
            <v>Filled</v>
          </cell>
          <cell r="F67">
            <v>19</v>
          </cell>
        </row>
        <row r="68">
          <cell r="D68" t="str">
            <v>Filled</v>
          </cell>
          <cell r="F68">
            <v>19</v>
          </cell>
        </row>
        <row r="69">
          <cell r="D69" t="str">
            <v>Filled</v>
          </cell>
          <cell r="F69">
            <v>19</v>
          </cell>
        </row>
        <row r="70">
          <cell r="D70" t="str">
            <v>Filled</v>
          </cell>
          <cell r="F70">
            <v>20</v>
          </cell>
        </row>
        <row r="71">
          <cell r="D71" t="str">
            <v>Filled</v>
          </cell>
          <cell r="F71">
            <v>20</v>
          </cell>
        </row>
        <row r="72">
          <cell r="D72" t="str">
            <v>Filled</v>
          </cell>
          <cell r="F72">
            <v>20</v>
          </cell>
        </row>
        <row r="73">
          <cell r="D73" t="str">
            <v>Filled</v>
          </cell>
          <cell r="F73">
            <v>20</v>
          </cell>
        </row>
        <row r="74">
          <cell r="D74" t="str">
            <v>Filled</v>
          </cell>
          <cell r="F74">
            <v>20</v>
          </cell>
        </row>
        <row r="75">
          <cell r="D75" t="str">
            <v>Filled</v>
          </cell>
          <cell r="F75">
            <v>21</v>
          </cell>
        </row>
        <row r="76">
          <cell r="D76" t="str">
            <v>Filled</v>
          </cell>
          <cell r="F76">
            <v>21</v>
          </cell>
        </row>
        <row r="77">
          <cell r="D77" t="str">
            <v>Filled</v>
          </cell>
          <cell r="F77">
            <v>7</v>
          </cell>
        </row>
        <row r="78">
          <cell r="D78" t="str">
            <v>Filled</v>
          </cell>
          <cell r="F78">
            <v>8</v>
          </cell>
        </row>
        <row r="79">
          <cell r="D79" t="str">
            <v>Filled</v>
          </cell>
          <cell r="F79">
            <v>7</v>
          </cell>
        </row>
        <row r="80">
          <cell r="D80" t="str">
            <v>Failed To Fill</v>
          </cell>
          <cell r="F80">
            <v>7</v>
          </cell>
        </row>
        <row r="81">
          <cell r="D81" t="str">
            <v>Filled</v>
          </cell>
          <cell r="F81">
            <v>7</v>
          </cell>
        </row>
        <row r="82">
          <cell r="D82" t="str">
            <v>Filled</v>
          </cell>
          <cell r="F82">
            <v>8</v>
          </cell>
        </row>
        <row r="83">
          <cell r="D83" t="str">
            <v>Filled</v>
          </cell>
          <cell r="F83">
            <v>8</v>
          </cell>
        </row>
        <row r="84">
          <cell r="D84" t="str">
            <v>Failed To Fill</v>
          </cell>
          <cell r="F84">
            <v>8</v>
          </cell>
        </row>
        <row r="85">
          <cell r="D85" t="str">
            <v>Filled</v>
          </cell>
          <cell r="F85">
            <v>8</v>
          </cell>
        </row>
        <row r="86">
          <cell r="D86" t="str">
            <v>Filled</v>
          </cell>
          <cell r="F86">
            <v>8</v>
          </cell>
        </row>
        <row r="87">
          <cell r="D87" t="str">
            <v>Filled</v>
          </cell>
          <cell r="F87">
            <v>9</v>
          </cell>
        </row>
        <row r="88">
          <cell r="D88" t="str">
            <v>Filled</v>
          </cell>
          <cell r="F88">
            <v>9</v>
          </cell>
        </row>
        <row r="89">
          <cell r="D89" t="str">
            <v>Filled</v>
          </cell>
          <cell r="F89">
            <v>9</v>
          </cell>
        </row>
        <row r="90">
          <cell r="D90" t="str">
            <v>Failed To Fill</v>
          </cell>
          <cell r="F90">
            <v>9</v>
          </cell>
        </row>
        <row r="91">
          <cell r="D91" t="str">
            <v>Failed To Fill</v>
          </cell>
          <cell r="F91">
            <v>9</v>
          </cell>
        </row>
        <row r="92">
          <cell r="D92" t="str">
            <v>Failed To Fill</v>
          </cell>
          <cell r="F92">
            <v>9</v>
          </cell>
        </row>
        <row r="93">
          <cell r="D93" t="str">
            <v>Filled</v>
          </cell>
          <cell r="F93">
            <v>9</v>
          </cell>
        </row>
        <row r="94">
          <cell r="D94" t="str">
            <v>Filled</v>
          </cell>
          <cell r="F94">
            <v>12</v>
          </cell>
        </row>
        <row r="95">
          <cell r="D95" t="str">
            <v>Filled</v>
          </cell>
          <cell r="F95">
            <v>10</v>
          </cell>
        </row>
        <row r="96">
          <cell r="D96" t="str">
            <v>Filled</v>
          </cell>
          <cell r="F96">
            <v>13</v>
          </cell>
        </row>
        <row r="97">
          <cell r="D97" t="str">
            <v>Failed To Fill</v>
          </cell>
          <cell r="F97">
            <v>10</v>
          </cell>
        </row>
        <row r="98">
          <cell r="D98" t="str">
            <v>Filled</v>
          </cell>
          <cell r="F98">
            <v>12</v>
          </cell>
        </row>
        <row r="99">
          <cell r="D99" t="str">
            <v>Filled</v>
          </cell>
          <cell r="F99">
            <v>13</v>
          </cell>
        </row>
        <row r="100">
          <cell r="D100" t="str">
            <v>Filled</v>
          </cell>
          <cell r="F100">
            <v>12</v>
          </cell>
        </row>
        <row r="101">
          <cell r="D101" t="str">
            <v>Filled</v>
          </cell>
          <cell r="F101">
            <v>13</v>
          </cell>
        </row>
        <row r="102">
          <cell r="D102" t="str">
            <v>Filled</v>
          </cell>
          <cell r="F102">
            <v>14</v>
          </cell>
        </row>
        <row r="103">
          <cell r="D103" t="str">
            <v>Filled</v>
          </cell>
          <cell r="F103">
            <v>12</v>
          </cell>
        </row>
        <row r="104">
          <cell r="D104" t="str">
            <v>Filled</v>
          </cell>
          <cell r="F104">
            <v>13</v>
          </cell>
        </row>
        <row r="105">
          <cell r="D105" t="str">
            <v>Filled</v>
          </cell>
          <cell r="F105">
            <v>13</v>
          </cell>
        </row>
        <row r="106">
          <cell r="D106" t="str">
            <v>Failed To Fill</v>
          </cell>
          <cell r="F106">
            <v>13</v>
          </cell>
        </row>
        <row r="107">
          <cell r="D107" t="str">
            <v>Filled</v>
          </cell>
          <cell r="F107">
            <v>11</v>
          </cell>
        </row>
        <row r="108">
          <cell r="D108" t="str">
            <v>Filled</v>
          </cell>
          <cell r="F108">
            <v>11</v>
          </cell>
        </row>
        <row r="109">
          <cell r="D109" t="str">
            <v>Filled</v>
          </cell>
          <cell r="F109">
            <v>12</v>
          </cell>
        </row>
        <row r="110">
          <cell r="D110" t="str">
            <v>Filled</v>
          </cell>
          <cell r="F110">
            <v>12</v>
          </cell>
        </row>
        <row r="111">
          <cell r="D111" t="str">
            <v>Filled</v>
          </cell>
          <cell r="F111">
            <v>12</v>
          </cell>
        </row>
        <row r="112">
          <cell r="D112" t="str">
            <v>Filled</v>
          </cell>
          <cell r="F112">
            <v>12</v>
          </cell>
        </row>
        <row r="113">
          <cell r="D113" t="str">
            <v>Filled</v>
          </cell>
          <cell r="F113">
            <v>12</v>
          </cell>
        </row>
        <row r="114">
          <cell r="D114" t="str">
            <v>Filled</v>
          </cell>
          <cell r="F114">
            <v>13</v>
          </cell>
        </row>
        <row r="115">
          <cell r="D115" t="str">
            <v>Filled</v>
          </cell>
          <cell r="F115">
            <v>13</v>
          </cell>
        </row>
        <row r="116">
          <cell r="D116" t="str">
            <v>Filled</v>
          </cell>
          <cell r="F116">
            <v>13</v>
          </cell>
        </row>
        <row r="117">
          <cell r="D117" t="str">
            <v>Filled</v>
          </cell>
          <cell r="F117">
            <v>13</v>
          </cell>
        </row>
        <row r="118">
          <cell r="D118" t="str">
            <v>Filled</v>
          </cell>
          <cell r="F118">
            <v>13</v>
          </cell>
        </row>
        <row r="119">
          <cell r="D119" t="str">
            <v>Filled</v>
          </cell>
          <cell r="F119">
            <v>14</v>
          </cell>
        </row>
        <row r="120">
          <cell r="D120" t="str">
            <v>Filled</v>
          </cell>
          <cell r="F120">
            <v>14</v>
          </cell>
        </row>
        <row r="121">
          <cell r="D121" t="str">
            <v>Filled</v>
          </cell>
          <cell r="F121">
            <v>14</v>
          </cell>
        </row>
        <row r="122">
          <cell r="D122" t="str">
            <v>Filled</v>
          </cell>
          <cell r="F122">
            <v>14</v>
          </cell>
        </row>
        <row r="123">
          <cell r="D123" t="str">
            <v>Filled</v>
          </cell>
          <cell r="F123">
            <v>14</v>
          </cell>
        </row>
        <row r="124">
          <cell r="D124" t="str">
            <v>Filled</v>
          </cell>
          <cell r="F124">
            <v>15</v>
          </cell>
        </row>
        <row r="125">
          <cell r="D125" t="str">
            <v>Filled</v>
          </cell>
          <cell r="F125">
            <v>15</v>
          </cell>
        </row>
        <row r="126">
          <cell r="D126" t="str">
            <v>Filled</v>
          </cell>
          <cell r="F126">
            <v>15</v>
          </cell>
        </row>
        <row r="127">
          <cell r="D127" t="str">
            <v>Filled</v>
          </cell>
          <cell r="F127">
            <v>15</v>
          </cell>
        </row>
        <row r="128">
          <cell r="D128" t="str">
            <v>Filled</v>
          </cell>
          <cell r="F128">
            <v>16</v>
          </cell>
        </row>
        <row r="129">
          <cell r="D129" t="str">
            <v>Filled</v>
          </cell>
          <cell r="F129">
            <v>16</v>
          </cell>
        </row>
        <row r="130">
          <cell r="D130" t="str">
            <v>Filled</v>
          </cell>
          <cell r="F130">
            <v>16</v>
          </cell>
        </row>
        <row r="131">
          <cell r="D131" t="str">
            <v>Filled</v>
          </cell>
          <cell r="F131">
            <v>16</v>
          </cell>
        </row>
        <row r="132">
          <cell r="D132" t="str">
            <v>Filled</v>
          </cell>
          <cell r="F132">
            <v>16</v>
          </cell>
        </row>
        <row r="133">
          <cell r="D133" t="str">
            <v>Filled</v>
          </cell>
          <cell r="F133">
            <v>17</v>
          </cell>
        </row>
        <row r="134">
          <cell r="D134" t="str">
            <v>Filled</v>
          </cell>
          <cell r="F134">
            <v>17</v>
          </cell>
        </row>
        <row r="135">
          <cell r="D135" t="str">
            <v>Filled</v>
          </cell>
          <cell r="F135">
            <v>17</v>
          </cell>
        </row>
        <row r="136">
          <cell r="D136" t="str">
            <v>Filled</v>
          </cell>
          <cell r="F136">
            <v>17</v>
          </cell>
        </row>
        <row r="137">
          <cell r="D137" t="str">
            <v>Filled</v>
          </cell>
          <cell r="F137">
            <v>17</v>
          </cell>
        </row>
        <row r="138">
          <cell r="D138" t="str">
            <v>Filled</v>
          </cell>
          <cell r="F138">
            <v>18</v>
          </cell>
        </row>
        <row r="139">
          <cell r="D139" t="str">
            <v>Filled</v>
          </cell>
          <cell r="F139">
            <v>18</v>
          </cell>
        </row>
        <row r="140">
          <cell r="D140" t="str">
            <v>Filled</v>
          </cell>
          <cell r="F140">
            <v>18</v>
          </cell>
        </row>
        <row r="141">
          <cell r="D141" t="str">
            <v>Filled</v>
          </cell>
          <cell r="F141">
            <v>19</v>
          </cell>
        </row>
        <row r="142">
          <cell r="D142" t="str">
            <v>Filled</v>
          </cell>
          <cell r="F142">
            <v>19</v>
          </cell>
        </row>
        <row r="143">
          <cell r="D143" t="str">
            <v>Filled</v>
          </cell>
          <cell r="F143">
            <v>19</v>
          </cell>
        </row>
        <row r="144">
          <cell r="D144" t="str">
            <v>Filled</v>
          </cell>
          <cell r="F144">
            <v>19</v>
          </cell>
        </row>
        <row r="145">
          <cell r="D145" t="str">
            <v>Filled</v>
          </cell>
          <cell r="F145">
            <v>19</v>
          </cell>
        </row>
        <row r="146">
          <cell r="D146" t="str">
            <v>Filled</v>
          </cell>
          <cell r="F146">
            <v>20</v>
          </cell>
        </row>
        <row r="147">
          <cell r="D147" t="str">
            <v>Filled</v>
          </cell>
          <cell r="F147">
            <v>20</v>
          </cell>
        </row>
        <row r="148">
          <cell r="D148" t="str">
            <v>Filled</v>
          </cell>
          <cell r="F148">
            <v>20</v>
          </cell>
        </row>
        <row r="149">
          <cell r="D149" t="str">
            <v>Filled</v>
          </cell>
          <cell r="F149">
            <v>20</v>
          </cell>
        </row>
        <row r="150">
          <cell r="D150" t="str">
            <v>Filled</v>
          </cell>
          <cell r="F150">
            <v>20</v>
          </cell>
        </row>
        <row r="151">
          <cell r="D151" t="str">
            <v>Filled</v>
          </cell>
          <cell r="F151">
            <v>21</v>
          </cell>
        </row>
        <row r="152">
          <cell r="D152" t="str">
            <v>Filled</v>
          </cell>
          <cell r="F152">
            <v>21</v>
          </cell>
        </row>
        <row r="153">
          <cell r="D153" t="str">
            <v>Filled</v>
          </cell>
          <cell r="F153">
            <v>23</v>
          </cell>
        </row>
        <row r="154">
          <cell r="D154" t="str">
            <v>Filled</v>
          </cell>
          <cell r="F154">
            <v>23</v>
          </cell>
        </row>
        <row r="155">
          <cell r="D155" t="str">
            <v>Filled</v>
          </cell>
          <cell r="F155">
            <v>23</v>
          </cell>
        </row>
        <row r="156">
          <cell r="D156" t="str">
            <v>Filled</v>
          </cell>
          <cell r="F156">
            <v>24</v>
          </cell>
        </row>
        <row r="157">
          <cell r="D157" t="str">
            <v>Filled</v>
          </cell>
          <cell r="F157">
            <v>24</v>
          </cell>
        </row>
        <row r="158">
          <cell r="D158" t="str">
            <v>Filled</v>
          </cell>
          <cell r="F158">
            <v>24</v>
          </cell>
        </row>
        <row r="159">
          <cell r="D159" t="str">
            <v>Filled</v>
          </cell>
          <cell r="F159">
            <v>24</v>
          </cell>
        </row>
        <row r="160">
          <cell r="D160" t="str">
            <v>Filled</v>
          </cell>
          <cell r="F160">
            <v>24</v>
          </cell>
        </row>
        <row r="161">
          <cell r="D161" t="str">
            <v>Filled</v>
          </cell>
          <cell r="F161">
            <v>25</v>
          </cell>
        </row>
        <row r="162">
          <cell r="D162" t="str">
            <v>Filled</v>
          </cell>
          <cell r="F162">
            <v>25</v>
          </cell>
        </row>
        <row r="163">
          <cell r="D163" t="str">
            <v>Filled</v>
          </cell>
          <cell r="F163">
            <v>25</v>
          </cell>
        </row>
        <row r="164">
          <cell r="D164" t="str">
            <v>Filled</v>
          </cell>
          <cell r="F164">
            <v>25</v>
          </cell>
        </row>
        <row r="165">
          <cell r="D165" t="str">
            <v>Filled</v>
          </cell>
          <cell r="F165">
            <v>26</v>
          </cell>
        </row>
        <row r="166">
          <cell r="D166" t="str">
            <v>Filled</v>
          </cell>
          <cell r="F166">
            <v>26</v>
          </cell>
        </row>
        <row r="167">
          <cell r="D167" t="str">
            <v>Filled</v>
          </cell>
          <cell r="F167">
            <v>26</v>
          </cell>
        </row>
        <row r="168">
          <cell r="D168" t="str">
            <v>Filled</v>
          </cell>
          <cell r="F168">
            <v>26</v>
          </cell>
        </row>
        <row r="169">
          <cell r="D169" t="str">
            <v>Filled</v>
          </cell>
          <cell r="F169">
            <v>26</v>
          </cell>
        </row>
        <row r="170">
          <cell r="D170" t="str">
            <v>Filled</v>
          </cell>
          <cell r="F170">
            <v>27</v>
          </cell>
        </row>
        <row r="171">
          <cell r="D171" t="str">
            <v>Filled</v>
          </cell>
          <cell r="F171">
            <v>27</v>
          </cell>
        </row>
        <row r="172">
          <cell r="D172" t="str">
            <v>Filled</v>
          </cell>
          <cell r="F172">
            <v>27</v>
          </cell>
        </row>
        <row r="173">
          <cell r="D173" t="str">
            <v>Filled</v>
          </cell>
          <cell r="F173">
            <v>27</v>
          </cell>
        </row>
        <row r="174">
          <cell r="D174" t="str">
            <v>Filled</v>
          </cell>
          <cell r="F174">
            <v>27</v>
          </cell>
        </row>
        <row r="175">
          <cell r="D175" t="str">
            <v>Filled</v>
          </cell>
          <cell r="F175">
            <v>28</v>
          </cell>
        </row>
        <row r="176">
          <cell r="D176" t="str">
            <v>Filled</v>
          </cell>
          <cell r="F176">
            <v>28</v>
          </cell>
        </row>
        <row r="177">
          <cell r="D177" t="str">
            <v>Filled</v>
          </cell>
          <cell r="F177">
            <v>28</v>
          </cell>
        </row>
        <row r="178">
          <cell r="D178" t="str">
            <v>Filled</v>
          </cell>
          <cell r="F178">
            <v>28</v>
          </cell>
        </row>
        <row r="179">
          <cell r="D179" t="str">
            <v>Filled</v>
          </cell>
          <cell r="F179">
            <v>28</v>
          </cell>
        </row>
        <row r="180">
          <cell r="D180" t="str">
            <v>Filled</v>
          </cell>
          <cell r="F180">
            <v>29</v>
          </cell>
        </row>
        <row r="181">
          <cell r="D181" t="str">
            <v>Filled</v>
          </cell>
          <cell r="F181">
            <v>29</v>
          </cell>
        </row>
        <row r="182">
          <cell r="D182" t="str">
            <v>Filled</v>
          </cell>
          <cell r="F182">
            <v>29</v>
          </cell>
        </row>
        <row r="183">
          <cell r="D183" t="str">
            <v>Filled</v>
          </cell>
          <cell r="F183">
            <v>29</v>
          </cell>
        </row>
        <row r="184">
          <cell r="D184" t="str">
            <v>Filled</v>
          </cell>
          <cell r="F184">
            <v>29</v>
          </cell>
        </row>
        <row r="185">
          <cell r="D185" t="str">
            <v>Filled</v>
          </cell>
          <cell r="F185">
            <v>30</v>
          </cell>
        </row>
        <row r="186">
          <cell r="D186" t="str">
            <v>Filled</v>
          </cell>
          <cell r="F186">
            <v>30</v>
          </cell>
        </row>
        <row r="187">
          <cell r="D187" t="str">
            <v>Filled</v>
          </cell>
          <cell r="F187">
            <v>30</v>
          </cell>
        </row>
        <row r="188">
          <cell r="D188" t="str">
            <v>Filled</v>
          </cell>
          <cell r="F188">
            <v>31</v>
          </cell>
        </row>
        <row r="189">
          <cell r="D189" t="str">
            <v>Filled</v>
          </cell>
          <cell r="F189">
            <v>31</v>
          </cell>
        </row>
        <row r="190">
          <cell r="D190" t="str">
            <v>Filled</v>
          </cell>
          <cell r="F190">
            <v>31</v>
          </cell>
        </row>
        <row r="191">
          <cell r="D191" t="str">
            <v>Filled</v>
          </cell>
          <cell r="F191">
            <v>31</v>
          </cell>
        </row>
        <row r="192">
          <cell r="D192" t="str">
            <v>Filled</v>
          </cell>
          <cell r="F192">
            <v>31</v>
          </cell>
        </row>
        <row r="193">
          <cell r="D193" t="str">
            <v>Filled</v>
          </cell>
          <cell r="F193">
            <v>32</v>
          </cell>
        </row>
        <row r="194">
          <cell r="D194" t="str">
            <v>Filled</v>
          </cell>
          <cell r="F194">
            <v>32</v>
          </cell>
        </row>
        <row r="195">
          <cell r="D195" t="str">
            <v>Filled</v>
          </cell>
          <cell r="F195">
            <v>32</v>
          </cell>
        </row>
        <row r="196">
          <cell r="D196" t="str">
            <v>Filled</v>
          </cell>
          <cell r="F196">
            <v>32</v>
          </cell>
        </row>
        <row r="197">
          <cell r="D197" t="str">
            <v>Filled</v>
          </cell>
          <cell r="F197">
            <v>32</v>
          </cell>
        </row>
        <row r="198">
          <cell r="D198" t="str">
            <v>Filled</v>
          </cell>
          <cell r="F198">
            <v>33</v>
          </cell>
        </row>
        <row r="199">
          <cell r="D199" t="str">
            <v>Filled</v>
          </cell>
          <cell r="F199">
            <v>33</v>
          </cell>
        </row>
        <row r="200">
          <cell r="D200" t="str">
            <v>Filled</v>
          </cell>
          <cell r="F200">
            <v>33</v>
          </cell>
        </row>
        <row r="201">
          <cell r="D201" t="str">
            <v>Filled</v>
          </cell>
          <cell r="F201">
            <v>33</v>
          </cell>
        </row>
        <row r="202">
          <cell r="D202" t="str">
            <v>Filled</v>
          </cell>
          <cell r="F202">
            <v>33</v>
          </cell>
        </row>
        <row r="203">
          <cell r="D203" t="str">
            <v>Filled</v>
          </cell>
          <cell r="F203">
            <v>34</v>
          </cell>
        </row>
        <row r="204">
          <cell r="D204" t="str">
            <v>Filled</v>
          </cell>
          <cell r="F204">
            <v>34</v>
          </cell>
        </row>
        <row r="205">
          <cell r="D205" t="str">
            <v>Filled</v>
          </cell>
          <cell r="F205">
            <v>34</v>
          </cell>
        </row>
        <row r="206">
          <cell r="D206" t="str">
            <v>Filled</v>
          </cell>
          <cell r="F206">
            <v>34</v>
          </cell>
        </row>
        <row r="207">
          <cell r="D207" t="str">
            <v>Filled</v>
          </cell>
          <cell r="F207">
            <v>34</v>
          </cell>
        </row>
        <row r="208">
          <cell r="D208" t="str">
            <v>Filled</v>
          </cell>
          <cell r="F208">
            <v>35</v>
          </cell>
        </row>
        <row r="209">
          <cell r="D209" t="str">
            <v>Filled</v>
          </cell>
          <cell r="F209">
            <v>35</v>
          </cell>
        </row>
        <row r="210">
          <cell r="D210" t="str">
            <v>Filled</v>
          </cell>
          <cell r="F210">
            <v>35</v>
          </cell>
        </row>
        <row r="211">
          <cell r="D211" t="str">
            <v>Filled</v>
          </cell>
          <cell r="F211">
            <v>35</v>
          </cell>
        </row>
        <row r="212">
          <cell r="D212" t="str">
            <v>Filled</v>
          </cell>
          <cell r="F212">
            <v>35</v>
          </cell>
        </row>
        <row r="213">
          <cell r="D213" t="str">
            <v>Filled</v>
          </cell>
          <cell r="F213">
            <v>36</v>
          </cell>
        </row>
        <row r="214">
          <cell r="D214" t="str">
            <v>Filled</v>
          </cell>
          <cell r="F214">
            <v>36</v>
          </cell>
        </row>
        <row r="215">
          <cell r="D215" t="str">
            <v>Filled</v>
          </cell>
          <cell r="F215">
            <v>36</v>
          </cell>
        </row>
        <row r="216">
          <cell r="D216" t="str">
            <v>Filled</v>
          </cell>
          <cell r="F216">
            <v>36</v>
          </cell>
        </row>
        <row r="217">
          <cell r="D217" t="str">
            <v>Filled</v>
          </cell>
          <cell r="F217">
            <v>36</v>
          </cell>
        </row>
        <row r="218">
          <cell r="D218" t="str">
            <v>Filled</v>
          </cell>
          <cell r="F218">
            <v>13</v>
          </cell>
        </row>
        <row r="219">
          <cell r="D219" t="str">
            <v>Failed To Fill</v>
          </cell>
          <cell r="F219">
            <v>13</v>
          </cell>
        </row>
        <row r="220">
          <cell r="D220" t="str">
            <v>Failed To Fill</v>
          </cell>
          <cell r="F220">
            <v>13</v>
          </cell>
        </row>
        <row r="221">
          <cell r="D221" t="str">
            <v>Filled</v>
          </cell>
          <cell r="F221">
            <v>13</v>
          </cell>
        </row>
        <row r="222">
          <cell r="D222" t="str">
            <v>Filled</v>
          </cell>
          <cell r="F222">
            <v>13</v>
          </cell>
        </row>
        <row r="223">
          <cell r="D223" t="str">
            <v>Failed To Fill</v>
          </cell>
          <cell r="F223">
            <v>13</v>
          </cell>
        </row>
        <row r="224">
          <cell r="D224" t="str">
            <v>Filled</v>
          </cell>
          <cell r="F224">
            <v>13</v>
          </cell>
        </row>
        <row r="225">
          <cell r="D225" t="str">
            <v>Filled</v>
          </cell>
          <cell r="F225">
            <v>13</v>
          </cell>
        </row>
        <row r="226">
          <cell r="D226" t="str">
            <v>Filled</v>
          </cell>
          <cell r="F226">
            <v>14</v>
          </cell>
        </row>
        <row r="227">
          <cell r="D227" t="str">
            <v>Failed To Fill</v>
          </cell>
          <cell r="F227">
            <v>14</v>
          </cell>
        </row>
        <row r="228">
          <cell r="D228" t="str">
            <v>Filled</v>
          </cell>
          <cell r="F228">
            <v>14</v>
          </cell>
        </row>
        <row r="229">
          <cell r="D229" t="str">
            <v>Failed To Fill</v>
          </cell>
          <cell r="F229">
            <v>14</v>
          </cell>
        </row>
        <row r="230">
          <cell r="D230" t="str">
            <v>Filled</v>
          </cell>
          <cell r="F230">
            <v>14</v>
          </cell>
        </row>
        <row r="231">
          <cell r="D231" t="str">
            <v>Filled</v>
          </cell>
          <cell r="F231">
            <v>14</v>
          </cell>
        </row>
        <row r="232">
          <cell r="D232" t="str">
            <v>Failed To Fill</v>
          </cell>
          <cell r="F232">
            <v>17</v>
          </cell>
        </row>
        <row r="233">
          <cell r="D233" t="str">
            <v>Filled</v>
          </cell>
          <cell r="F233">
            <v>15</v>
          </cell>
        </row>
        <row r="234">
          <cell r="D234" t="str">
            <v>Failed To Fill</v>
          </cell>
          <cell r="F234">
            <v>15</v>
          </cell>
        </row>
        <row r="235">
          <cell r="D235" t="str">
            <v>Failed To Fill</v>
          </cell>
          <cell r="F235">
            <v>15</v>
          </cell>
        </row>
        <row r="236">
          <cell r="D236" t="str">
            <v>Filled</v>
          </cell>
          <cell r="F236">
            <v>15</v>
          </cell>
        </row>
        <row r="237">
          <cell r="D237" t="str">
            <v>Failed To Fill</v>
          </cell>
          <cell r="F237">
            <v>15</v>
          </cell>
        </row>
        <row r="238">
          <cell r="D238" t="str">
            <v>Filled</v>
          </cell>
          <cell r="F238">
            <v>15</v>
          </cell>
        </row>
        <row r="239">
          <cell r="D239" t="str">
            <v>Failed To Fill</v>
          </cell>
          <cell r="F239">
            <v>15</v>
          </cell>
        </row>
        <row r="240">
          <cell r="D240" t="str">
            <v>Filled</v>
          </cell>
          <cell r="F240">
            <v>16</v>
          </cell>
        </row>
        <row r="241">
          <cell r="D241" t="str">
            <v>Failed To Fill</v>
          </cell>
          <cell r="F241">
            <v>16</v>
          </cell>
        </row>
        <row r="242">
          <cell r="D242" t="str">
            <v>Failed To Fill</v>
          </cell>
          <cell r="F242">
            <v>16</v>
          </cell>
        </row>
        <row r="243">
          <cell r="D243" t="str">
            <v>Failed To Fill</v>
          </cell>
          <cell r="F243">
            <v>16</v>
          </cell>
        </row>
        <row r="244">
          <cell r="D244" t="str">
            <v>Filled</v>
          </cell>
          <cell r="F244">
            <v>16</v>
          </cell>
        </row>
        <row r="245">
          <cell r="D245" t="str">
            <v>Filled</v>
          </cell>
          <cell r="F245">
            <v>16</v>
          </cell>
        </row>
        <row r="246">
          <cell r="D246" t="str">
            <v>Filled</v>
          </cell>
          <cell r="F246">
            <v>17</v>
          </cell>
        </row>
        <row r="247">
          <cell r="D247" t="str">
            <v>Filled</v>
          </cell>
          <cell r="F247">
            <v>17</v>
          </cell>
        </row>
        <row r="248">
          <cell r="D248" t="str">
            <v>Filled</v>
          </cell>
          <cell r="F248">
            <v>17</v>
          </cell>
        </row>
        <row r="249">
          <cell r="D249" t="str">
            <v>Filled</v>
          </cell>
          <cell r="F249">
            <v>16</v>
          </cell>
        </row>
        <row r="250">
          <cell r="D250" t="str">
            <v>Filled</v>
          </cell>
          <cell r="F250">
            <v>15</v>
          </cell>
        </row>
        <row r="251">
          <cell r="D251" t="str">
            <v>Filled</v>
          </cell>
          <cell r="F251">
            <v>16</v>
          </cell>
        </row>
        <row r="252">
          <cell r="D252" t="str">
            <v>Filled</v>
          </cell>
          <cell r="F252">
            <v>16</v>
          </cell>
        </row>
        <row r="253">
          <cell r="D253" t="str">
            <v>Filled</v>
          </cell>
          <cell r="F253">
            <v>16</v>
          </cell>
        </row>
        <row r="254">
          <cell r="D254" t="str">
            <v>Filled</v>
          </cell>
          <cell r="F254">
            <v>16</v>
          </cell>
        </row>
        <row r="255">
          <cell r="D255" t="str">
            <v>Filled</v>
          </cell>
          <cell r="F255">
            <v>16</v>
          </cell>
        </row>
        <row r="256">
          <cell r="D256" t="str">
            <v>Filled</v>
          </cell>
          <cell r="F256">
            <v>17</v>
          </cell>
        </row>
        <row r="257">
          <cell r="D257" t="str">
            <v>Filled</v>
          </cell>
          <cell r="F257">
            <v>17</v>
          </cell>
        </row>
        <row r="258">
          <cell r="D258" t="str">
            <v>Filled</v>
          </cell>
          <cell r="F258">
            <v>17</v>
          </cell>
        </row>
        <row r="259">
          <cell r="D259" t="str">
            <v>Filled</v>
          </cell>
          <cell r="F259">
            <v>17</v>
          </cell>
        </row>
        <row r="260">
          <cell r="D260" t="str">
            <v>Filled</v>
          </cell>
          <cell r="F260">
            <v>17</v>
          </cell>
        </row>
        <row r="261">
          <cell r="D261" t="str">
            <v>Filled</v>
          </cell>
          <cell r="F261">
            <v>15</v>
          </cell>
        </row>
        <row r="262">
          <cell r="D262" t="str">
            <v>Failed To Fill</v>
          </cell>
          <cell r="F262">
            <v>17</v>
          </cell>
        </row>
        <row r="263">
          <cell r="D263" t="str">
            <v>Failed To Fill</v>
          </cell>
          <cell r="F263">
            <v>17</v>
          </cell>
        </row>
        <row r="264">
          <cell r="D264" t="str">
            <v>Filled</v>
          </cell>
          <cell r="F264">
            <v>17</v>
          </cell>
        </row>
        <row r="265">
          <cell r="D265" t="str">
            <v>Filled</v>
          </cell>
          <cell r="F265">
            <v>19</v>
          </cell>
        </row>
        <row r="266">
          <cell r="D266" t="str">
            <v>Filled</v>
          </cell>
          <cell r="F266">
            <v>19</v>
          </cell>
        </row>
        <row r="267">
          <cell r="D267" t="str">
            <v>Failed To Fill</v>
          </cell>
          <cell r="F267">
            <v>17</v>
          </cell>
        </row>
        <row r="268">
          <cell r="D268" t="str">
            <v>Filled</v>
          </cell>
          <cell r="F268">
            <v>17</v>
          </cell>
        </row>
        <row r="269">
          <cell r="D269" t="str">
            <v>Filled</v>
          </cell>
          <cell r="F269">
            <v>18</v>
          </cell>
        </row>
        <row r="270">
          <cell r="D270" t="str">
            <v>Filled</v>
          </cell>
          <cell r="F270">
            <v>18</v>
          </cell>
        </row>
        <row r="271">
          <cell r="D271" t="str">
            <v>Filled</v>
          </cell>
          <cell r="F271">
            <v>18</v>
          </cell>
        </row>
        <row r="272">
          <cell r="D272" t="str">
            <v>Filled</v>
          </cell>
          <cell r="F272">
            <v>19</v>
          </cell>
        </row>
        <row r="273">
          <cell r="D273" t="str">
            <v>Filled</v>
          </cell>
          <cell r="F273">
            <v>19</v>
          </cell>
        </row>
        <row r="274">
          <cell r="D274" t="str">
            <v>Filled</v>
          </cell>
          <cell r="F274">
            <v>19</v>
          </cell>
        </row>
        <row r="275">
          <cell r="D275" t="str">
            <v>Failed To Fill</v>
          </cell>
          <cell r="F275">
            <v>17</v>
          </cell>
        </row>
        <row r="276">
          <cell r="D276" t="str">
            <v>Failed To Fill</v>
          </cell>
          <cell r="F276">
            <v>17</v>
          </cell>
        </row>
        <row r="277">
          <cell r="D277" t="str">
            <v>Filled</v>
          </cell>
          <cell r="F277">
            <v>17</v>
          </cell>
        </row>
        <row r="278">
          <cell r="D278" t="str">
            <v>Failed To Fill</v>
          </cell>
          <cell r="F278">
            <v>17</v>
          </cell>
        </row>
        <row r="279">
          <cell r="D279" t="str">
            <v>Filled</v>
          </cell>
          <cell r="F279">
            <v>18</v>
          </cell>
        </row>
        <row r="280">
          <cell r="D280" t="str">
            <v>Filled</v>
          </cell>
          <cell r="F280">
            <v>18</v>
          </cell>
        </row>
        <row r="281">
          <cell r="D281" t="str">
            <v>Filled</v>
          </cell>
          <cell r="F281">
            <v>24</v>
          </cell>
        </row>
        <row r="282">
          <cell r="D282" t="str">
            <v>Filled</v>
          </cell>
          <cell r="F282">
            <v>19</v>
          </cell>
        </row>
        <row r="283">
          <cell r="D283" t="str">
            <v>Filled</v>
          </cell>
          <cell r="F283">
            <v>18</v>
          </cell>
        </row>
        <row r="284">
          <cell r="D284" t="str">
            <v>Filled</v>
          </cell>
          <cell r="F284">
            <v>19</v>
          </cell>
        </row>
        <row r="285">
          <cell r="D285" t="str">
            <v>Filled</v>
          </cell>
          <cell r="F285">
            <v>19</v>
          </cell>
        </row>
        <row r="286">
          <cell r="D286" t="str">
            <v>Failed To Fill</v>
          </cell>
          <cell r="F286">
            <v>19</v>
          </cell>
        </row>
        <row r="287">
          <cell r="D287" t="str">
            <v>Filled</v>
          </cell>
          <cell r="F287">
            <v>21</v>
          </cell>
        </row>
        <row r="288">
          <cell r="D288" t="str">
            <v>Filled</v>
          </cell>
          <cell r="F288">
            <v>19</v>
          </cell>
        </row>
        <row r="289">
          <cell r="D289" t="str">
            <v>Filled</v>
          </cell>
          <cell r="F289">
            <v>19</v>
          </cell>
        </row>
        <row r="290">
          <cell r="D290" t="str">
            <v>Failed To Fill</v>
          </cell>
          <cell r="F290">
            <v>19</v>
          </cell>
        </row>
        <row r="291">
          <cell r="D291" t="str">
            <v>Filled</v>
          </cell>
          <cell r="F291">
            <v>19</v>
          </cell>
        </row>
        <row r="292">
          <cell r="D292" t="str">
            <v>Filled</v>
          </cell>
          <cell r="F292">
            <v>20</v>
          </cell>
        </row>
        <row r="293">
          <cell r="D293" t="str">
            <v>Filled</v>
          </cell>
          <cell r="F293">
            <v>20</v>
          </cell>
        </row>
        <row r="294">
          <cell r="D294" t="str">
            <v>Failed To Fill</v>
          </cell>
          <cell r="F294">
            <v>19</v>
          </cell>
        </row>
        <row r="295">
          <cell r="D295" t="str">
            <v>Filled</v>
          </cell>
          <cell r="F295">
            <v>19</v>
          </cell>
        </row>
        <row r="296">
          <cell r="D296" t="str">
            <v>Filled</v>
          </cell>
          <cell r="F296">
            <v>19</v>
          </cell>
        </row>
        <row r="297">
          <cell r="D297" t="str">
            <v>Filled</v>
          </cell>
          <cell r="F297">
            <v>19</v>
          </cell>
        </row>
        <row r="298">
          <cell r="D298" t="str">
            <v>Failed To Fill</v>
          </cell>
          <cell r="F298">
            <v>19</v>
          </cell>
        </row>
        <row r="299">
          <cell r="D299" t="str">
            <v>Filled</v>
          </cell>
          <cell r="F299">
            <v>19</v>
          </cell>
        </row>
        <row r="300">
          <cell r="D300" t="str">
            <v>Failed To Fill</v>
          </cell>
          <cell r="F300">
            <v>20</v>
          </cell>
        </row>
        <row r="301">
          <cell r="D301" t="str">
            <v>Filled</v>
          </cell>
          <cell r="F301">
            <v>20</v>
          </cell>
        </row>
        <row r="302">
          <cell r="D302" t="str">
            <v>Filled</v>
          </cell>
          <cell r="F302">
            <v>20</v>
          </cell>
        </row>
        <row r="303">
          <cell r="D303" t="str">
            <v>Filled</v>
          </cell>
          <cell r="F303">
            <v>20</v>
          </cell>
        </row>
        <row r="304">
          <cell r="D304" t="str">
            <v>Filled</v>
          </cell>
          <cell r="F304">
            <v>20</v>
          </cell>
        </row>
        <row r="305">
          <cell r="D305" t="str">
            <v>Filled</v>
          </cell>
          <cell r="F305">
            <v>20</v>
          </cell>
        </row>
        <row r="306">
          <cell r="D306" t="str">
            <v>Filled</v>
          </cell>
          <cell r="F306">
            <v>21</v>
          </cell>
        </row>
        <row r="307">
          <cell r="D307" t="str">
            <v>Failed To Fill</v>
          </cell>
          <cell r="F307">
            <v>20</v>
          </cell>
        </row>
        <row r="308">
          <cell r="D308" t="str">
            <v>Filled</v>
          </cell>
          <cell r="F308">
            <v>20</v>
          </cell>
        </row>
        <row r="309">
          <cell r="D309" t="str">
            <v>Failed To Fill</v>
          </cell>
          <cell r="F309">
            <v>20</v>
          </cell>
        </row>
        <row r="310">
          <cell r="D310" t="str">
            <v>Filled</v>
          </cell>
          <cell r="F310">
            <v>20</v>
          </cell>
        </row>
        <row r="311">
          <cell r="D311" t="str">
            <v>Filled</v>
          </cell>
          <cell r="F311">
            <v>20</v>
          </cell>
        </row>
        <row r="312">
          <cell r="D312" t="str">
            <v>Filled</v>
          </cell>
          <cell r="F312">
            <v>23</v>
          </cell>
        </row>
        <row r="313">
          <cell r="D313" t="str">
            <v>Filled</v>
          </cell>
          <cell r="F313">
            <v>23</v>
          </cell>
        </row>
        <row r="314">
          <cell r="D314" t="str">
            <v>Filled</v>
          </cell>
          <cell r="F314">
            <v>23</v>
          </cell>
        </row>
        <row r="315">
          <cell r="D315" t="str">
            <v>Filled</v>
          </cell>
          <cell r="F315">
            <v>23</v>
          </cell>
        </row>
        <row r="316">
          <cell r="D316" t="str">
            <v>Filled</v>
          </cell>
          <cell r="F316">
            <v>23</v>
          </cell>
        </row>
        <row r="317">
          <cell r="D317" t="str">
            <v>Filled</v>
          </cell>
          <cell r="F317">
            <v>23</v>
          </cell>
        </row>
        <row r="318">
          <cell r="D318" t="str">
            <v>Filled</v>
          </cell>
          <cell r="F318">
            <v>23</v>
          </cell>
        </row>
        <row r="319">
          <cell r="D319" t="str">
            <v>Filled</v>
          </cell>
          <cell r="F319">
            <v>23</v>
          </cell>
        </row>
        <row r="320">
          <cell r="D320" t="str">
            <v>Filled</v>
          </cell>
          <cell r="F320">
            <v>24</v>
          </cell>
        </row>
        <row r="321">
          <cell r="D321" t="str">
            <v>Filled</v>
          </cell>
          <cell r="F321">
            <v>24</v>
          </cell>
        </row>
        <row r="322">
          <cell r="D322" t="str">
            <v>Filled</v>
          </cell>
          <cell r="F322">
            <v>24</v>
          </cell>
        </row>
        <row r="323">
          <cell r="D323" t="str">
            <v>Filled</v>
          </cell>
          <cell r="F323">
            <v>24</v>
          </cell>
        </row>
        <row r="324">
          <cell r="D324" t="str">
            <v>Filled</v>
          </cell>
          <cell r="F324">
            <v>24</v>
          </cell>
        </row>
        <row r="325">
          <cell r="D325" t="str">
            <v>Filled</v>
          </cell>
          <cell r="F325">
            <v>25</v>
          </cell>
        </row>
        <row r="326">
          <cell r="D326" t="str">
            <v>Filled</v>
          </cell>
          <cell r="F326">
            <v>25</v>
          </cell>
        </row>
        <row r="327">
          <cell r="D327" t="str">
            <v>Filled</v>
          </cell>
          <cell r="F327">
            <v>25</v>
          </cell>
        </row>
        <row r="328">
          <cell r="D328" t="str">
            <v>Filled</v>
          </cell>
          <cell r="F328">
            <v>25</v>
          </cell>
        </row>
        <row r="329">
          <cell r="D329" t="str">
            <v>Filled</v>
          </cell>
          <cell r="F329">
            <v>26</v>
          </cell>
        </row>
        <row r="330">
          <cell r="D330" t="str">
            <v>Filled</v>
          </cell>
          <cell r="F330">
            <v>26</v>
          </cell>
        </row>
        <row r="331">
          <cell r="D331" t="str">
            <v>Filled</v>
          </cell>
          <cell r="F331">
            <v>26</v>
          </cell>
        </row>
        <row r="332">
          <cell r="D332" t="str">
            <v>Filled</v>
          </cell>
          <cell r="F332">
            <v>26</v>
          </cell>
        </row>
        <row r="333">
          <cell r="D333" t="str">
            <v>Filled</v>
          </cell>
          <cell r="F333">
            <v>26</v>
          </cell>
        </row>
        <row r="334">
          <cell r="D334" t="str">
            <v>Filled</v>
          </cell>
          <cell r="F334">
            <v>27</v>
          </cell>
        </row>
        <row r="335">
          <cell r="D335" t="str">
            <v>Filled</v>
          </cell>
          <cell r="F335">
            <v>27</v>
          </cell>
        </row>
        <row r="336">
          <cell r="D336" t="str">
            <v>Filled</v>
          </cell>
          <cell r="F336">
            <v>23</v>
          </cell>
        </row>
        <row r="337">
          <cell r="D337" t="str">
            <v>Filled</v>
          </cell>
          <cell r="F337">
            <v>23</v>
          </cell>
        </row>
        <row r="338">
          <cell r="D338" t="str">
            <v>Filled</v>
          </cell>
          <cell r="F338">
            <v>23</v>
          </cell>
        </row>
        <row r="339">
          <cell r="D339" t="str">
            <v>Filled</v>
          </cell>
          <cell r="F339">
            <v>24</v>
          </cell>
        </row>
        <row r="340">
          <cell r="D340" t="str">
            <v>Filled</v>
          </cell>
          <cell r="F340">
            <v>24</v>
          </cell>
        </row>
        <row r="341">
          <cell r="D341" t="str">
            <v>Filled</v>
          </cell>
          <cell r="F341">
            <v>23</v>
          </cell>
        </row>
        <row r="342">
          <cell r="D342" t="str">
            <v>Filled</v>
          </cell>
          <cell r="F342">
            <v>24</v>
          </cell>
        </row>
        <row r="343">
          <cell r="D343" t="str">
            <v>Filled</v>
          </cell>
          <cell r="F343">
            <v>24</v>
          </cell>
        </row>
        <row r="344">
          <cell r="D344" t="str">
            <v>Filled</v>
          </cell>
          <cell r="F344">
            <v>24</v>
          </cell>
        </row>
        <row r="345">
          <cell r="D345" t="str">
            <v>Filled</v>
          </cell>
          <cell r="F345">
            <v>24</v>
          </cell>
        </row>
        <row r="346">
          <cell r="D346" t="str">
            <v>Filled</v>
          </cell>
          <cell r="F346">
            <v>24</v>
          </cell>
        </row>
        <row r="347">
          <cell r="D347" t="str">
            <v>Filled</v>
          </cell>
          <cell r="F347">
            <v>25</v>
          </cell>
        </row>
        <row r="348">
          <cell r="D348" t="str">
            <v>Filled</v>
          </cell>
          <cell r="F348">
            <v>24</v>
          </cell>
        </row>
        <row r="349">
          <cell r="D349" t="str">
            <v>Filled</v>
          </cell>
          <cell r="F349">
            <v>24</v>
          </cell>
        </row>
        <row r="350">
          <cell r="D350" t="str">
            <v>Filled</v>
          </cell>
          <cell r="F350">
            <v>24</v>
          </cell>
        </row>
        <row r="351">
          <cell r="D351" t="str">
            <v>Filled</v>
          </cell>
          <cell r="F351">
            <v>24</v>
          </cell>
        </row>
        <row r="352">
          <cell r="D352" t="str">
            <v>Filled</v>
          </cell>
          <cell r="F352">
            <v>24</v>
          </cell>
        </row>
        <row r="353">
          <cell r="D353" t="str">
            <v>Filled</v>
          </cell>
          <cell r="F353">
            <v>25</v>
          </cell>
        </row>
        <row r="354">
          <cell r="D354" t="str">
            <v>Filled</v>
          </cell>
          <cell r="F354">
            <v>25</v>
          </cell>
        </row>
        <row r="355">
          <cell r="D355" t="str">
            <v>Filled</v>
          </cell>
          <cell r="F355">
            <v>31</v>
          </cell>
        </row>
        <row r="356">
          <cell r="D356" t="str">
            <v>Filled</v>
          </cell>
          <cell r="F356">
            <v>24</v>
          </cell>
        </row>
        <row r="357">
          <cell r="D357" t="str">
            <v>Failed To Fill</v>
          </cell>
          <cell r="F357">
            <v>24</v>
          </cell>
        </row>
        <row r="358">
          <cell r="D358" t="str">
            <v>Filled</v>
          </cell>
          <cell r="F358">
            <v>25</v>
          </cell>
        </row>
        <row r="359">
          <cell r="D359" t="str">
            <v>Filled</v>
          </cell>
          <cell r="F359">
            <v>24</v>
          </cell>
        </row>
        <row r="360">
          <cell r="D360" t="str">
            <v>Filled</v>
          </cell>
          <cell r="F360">
            <v>24</v>
          </cell>
        </row>
        <row r="361">
          <cell r="D361" t="str">
            <v>Filled</v>
          </cell>
          <cell r="F361">
            <v>24</v>
          </cell>
        </row>
        <row r="362">
          <cell r="D362" t="str">
            <v>Filled</v>
          </cell>
          <cell r="F362">
            <v>24</v>
          </cell>
        </row>
        <row r="363">
          <cell r="D363" t="str">
            <v>Filled</v>
          </cell>
          <cell r="F363">
            <v>24</v>
          </cell>
        </row>
        <row r="364">
          <cell r="D364" t="str">
            <v>Filled</v>
          </cell>
          <cell r="F364">
            <v>24</v>
          </cell>
        </row>
        <row r="365">
          <cell r="D365" t="str">
            <v>Filled</v>
          </cell>
          <cell r="F365">
            <v>25</v>
          </cell>
        </row>
        <row r="366">
          <cell r="D366" t="str">
            <v>Filled</v>
          </cell>
          <cell r="F366">
            <v>25</v>
          </cell>
        </row>
        <row r="367">
          <cell r="D367" t="str">
            <v>Filled</v>
          </cell>
          <cell r="F367">
            <v>25</v>
          </cell>
        </row>
        <row r="368">
          <cell r="D368" t="str">
            <v>Filled</v>
          </cell>
          <cell r="F368">
            <v>25</v>
          </cell>
        </row>
        <row r="369">
          <cell r="D369" t="str">
            <v>Filled</v>
          </cell>
          <cell r="F369">
            <v>25</v>
          </cell>
        </row>
        <row r="370">
          <cell r="D370" t="str">
            <v>Filled</v>
          </cell>
          <cell r="F370">
            <v>25</v>
          </cell>
        </row>
        <row r="371">
          <cell r="D371" t="str">
            <v>Filled</v>
          </cell>
          <cell r="F371">
            <v>25</v>
          </cell>
        </row>
        <row r="372">
          <cell r="D372" t="str">
            <v>Filled</v>
          </cell>
          <cell r="F372">
            <v>25</v>
          </cell>
        </row>
        <row r="373">
          <cell r="D373" t="str">
            <v>Filled</v>
          </cell>
          <cell r="F373">
            <v>25</v>
          </cell>
        </row>
        <row r="374">
          <cell r="D374" t="str">
            <v>Filled</v>
          </cell>
          <cell r="F374">
            <v>25</v>
          </cell>
        </row>
        <row r="375">
          <cell r="D375" t="str">
            <v>Filled</v>
          </cell>
          <cell r="F375">
            <v>26</v>
          </cell>
        </row>
        <row r="376">
          <cell r="D376" t="str">
            <v>Filled</v>
          </cell>
          <cell r="F376">
            <v>26</v>
          </cell>
        </row>
        <row r="377">
          <cell r="D377" t="str">
            <v>Filled</v>
          </cell>
          <cell r="F377">
            <v>26</v>
          </cell>
        </row>
        <row r="378">
          <cell r="D378" t="str">
            <v>Filled</v>
          </cell>
          <cell r="F378">
            <v>26</v>
          </cell>
        </row>
        <row r="379">
          <cell r="D379" t="str">
            <v>Filled</v>
          </cell>
          <cell r="F379">
            <v>26</v>
          </cell>
        </row>
        <row r="380">
          <cell r="D380" t="str">
            <v>Filled</v>
          </cell>
          <cell r="F380">
            <v>26</v>
          </cell>
        </row>
        <row r="381">
          <cell r="D381" t="str">
            <v>Failed To Fill</v>
          </cell>
          <cell r="F381">
            <v>26</v>
          </cell>
        </row>
        <row r="382">
          <cell r="D382" t="str">
            <v>Failed To Fill</v>
          </cell>
          <cell r="F382">
            <v>26</v>
          </cell>
        </row>
        <row r="383">
          <cell r="D383" t="str">
            <v>Filled</v>
          </cell>
          <cell r="F383">
            <v>26</v>
          </cell>
        </row>
        <row r="384">
          <cell r="D384" t="str">
            <v>Filled</v>
          </cell>
          <cell r="F384">
            <v>26</v>
          </cell>
        </row>
        <row r="385">
          <cell r="D385" t="str">
            <v>Failed To Fill</v>
          </cell>
          <cell r="F385">
            <v>27</v>
          </cell>
        </row>
        <row r="386">
          <cell r="D386" t="str">
            <v>Filled</v>
          </cell>
          <cell r="F386">
            <v>26</v>
          </cell>
        </row>
        <row r="387">
          <cell r="D387" t="str">
            <v>Filled</v>
          </cell>
          <cell r="F387">
            <v>27</v>
          </cell>
        </row>
        <row r="388">
          <cell r="D388" t="str">
            <v>Filled</v>
          </cell>
          <cell r="F388">
            <v>26</v>
          </cell>
        </row>
        <row r="389">
          <cell r="D389" t="str">
            <v>Filled</v>
          </cell>
          <cell r="F389">
            <v>27</v>
          </cell>
        </row>
        <row r="390">
          <cell r="D390" t="str">
            <v>Filled</v>
          </cell>
          <cell r="F390">
            <v>27</v>
          </cell>
        </row>
        <row r="391">
          <cell r="D391" t="str">
            <v>Filled</v>
          </cell>
          <cell r="F391">
            <v>27</v>
          </cell>
        </row>
        <row r="392">
          <cell r="D392" t="str">
            <v>Filled</v>
          </cell>
          <cell r="F392">
            <v>27</v>
          </cell>
        </row>
        <row r="393">
          <cell r="D393" t="str">
            <v>Filled</v>
          </cell>
          <cell r="F393">
            <v>27</v>
          </cell>
        </row>
        <row r="394">
          <cell r="D394" t="str">
            <v>Filled</v>
          </cell>
          <cell r="F394">
            <v>28</v>
          </cell>
        </row>
        <row r="395">
          <cell r="D395" t="str">
            <v>Filled</v>
          </cell>
          <cell r="F395">
            <v>28</v>
          </cell>
        </row>
        <row r="396">
          <cell r="D396" t="str">
            <v>Filled</v>
          </cell>
          <cell r="F396">
            <v>28</v>
          </cell>
        </row>
        <row r="397">
          <cell r="D397" t="str">
            <v>Filled</v>
          </cell>
          <cell r="F397">
            <v>28</v>
          </cell>
        </row>
        <row r="398">
          <cell r="D398" t="str">
            <v>Filled</v>
          </cell>
          <cell r="F398">
            <v>28</v>
          </cell>
        </row>
        <row r="399">
          <cell r="D399" t="str">
            <v>Filled</v>
          </cell>
          <cell r="F399">
            <v>29</v>
          </cell>
        </row>
        <row r="400">
          <cell r="D400" t="str">
            <v>Filled</v>
          </cell>
          <cell r="F400">
            <v>26</v>
          </cell>
        </row>
        <row r="401">
          <cell r="D401" t="str">
            <v>Failed To Fill</v>
          </cell>
          <cell r="F401">
            <v>26</v>
          </cell>
        </row>
        <row r="402">
          <cell r="D402" t="str">
            <v>Filled</v>
          </cell>
          <cell r="F402">
            <v>26</v>
          </cell>
        </row>
        <row r="403">
          <cell r="D403" t="str">
            <v>Failed To Fill</v>
          </cell>
          <cell r="F403">
            <v>27</v>
          </cell>
        </row>
        <row r="404">
          <cell r="D404" t="str">
            <v>Failed To Fill</v>
          </cell>
          <cell r="F404">
            <v>27</v>
          </cell>
        </row>
        <row r="405">
          <cell r="D405" t="str">
            <v>Failed To Fill</v>
          </cell>
          <cell r="F405">
            <v>27</v>
          </cell>
        </row>
        <row r="406">
          <cell r="D406" t="str">
            <v>Failed To Fill</v>
          </cell>
          <cell r="F406">
            <v>27</v>
          </cell>
        </row>
        <row r="407">
          <cell r="D407" t="str">
            <v>Failed To Fill</v>
          </cell>
          <cell r="F407">
            <v>27</v>
          </cell>
        </row>
        <row r="408">
          <cell r="D408" t="str">
            <v>Filled</v>
          </cell>
          <cell r="F408">
            <v>27</v>
          </cell>
        </row>
        <row r="409">
          <cell r="D409" t="str">
            <v>Failed To Fill</v>
          </cell>
          <cell r="F409">
            <v>27</v>
          </cell>
        </row>
        <row r="410">
          <cell r="D410" t="str">
            <v>Failed To Fill</v>
          </cell>
          <cell r="F410">
            <v>27</v>
          </cell>
        </row>
        <row r="411">
          <cell r="D411" t="str">
            <v>Failed To Fill</v>
          </cell>
          <cell r="F411">
            <v>27</v>
          </cell>
        </row>
        <row r="412">
          <cell r="D412" t="str">
            <v>Filled</v>
          </cell>
          <cell r="F412">
            <v>27</v>
          </cell>
        </row>
        <row r="413">
          <cell r="D413" t="str">
            <v>Failed To Fill</v>
          </cell>
          <cell r="F413">
            <v>27</v>
          </cell>
        </row>
        <row r="414">
          <cell r="D414" t="str">
            <v>Filled</v>
          </cell>
          <cell r="F414">
            <v>28</v>
          </cell>
        </row>
        <row r="415">
          <cell r="D415" t="str">
            <v>Filled</v>
          </cell>
          <cell r="F415">
            <v>27</v>
          </cell>
        </row>
        <row r="416">
          <cell r="D416" t="str">
            <v>Filled</v>
          </cell>
          <cell r="F416">
            <v>29</v>
          </cell>
        </row>
        <row r="417">
          <cell r="D417" t="str">
            <v>Filled</v>
          </cell>
          <cell r="F417">
            <v>29</v>
          </cell>
        </row>
        <row r="418">
          <cell r="D418" t="str">
            <v>Failed To Fill</v>
          </cell>
          <cell r="F418">
            <v>27</v>
          </cell>
        </row>
        <row r="419">
          <cell r="D419" t="str">
            <v>Filled</v>
          </cell>
          <cell r="F419">
            <v>28</v>
          </cell>
        </row>
        <row r="420">
          <cell r="D420" t="str">
            <v>Failed To Fill</v>
          </cell>
          <cell r="F420">
            <v>28</v>
          </cell>
        </row>
        <row r="421">
          <cell r="D421" t="str">
            <v>Filled</v>
          </cell>
          <cell r="F421">
            <v>28</v>
          </cell>
        </row>
        <row r="422">
          <cell r="D422" t="str">
            <v>Filled</v>
          </cell>
          <cell r="F422">
            <v>28</v>
          </cell>
        </row>
        <row r="423">
          <cell r="D423" t="str">
            <v>Failed To Fill</v>
          </cell>
          <cell r="F423">
            <v>28</v>
          </cell>
        </row>
        <row r="424">
          <cell r="D424" t="str">
            <v>Filled</v>
          </cell>
          <cell r="F424">
            <v>29</v>
          </cell>
        </row>
        <row r="425">
          <cell r="D425" t="str">
            <v>Filled</v>
          </cell>
          <cell r="F425">
            <v>28</v>
          </cell>
        </row>
        <row r="426">
          <cell r="D426" t="str">
            <v>Failed To Fill</v>
          </cell>
          <cell r="F426">
            <v>28</v>
          </cell>
        </row>
        <row r="427">
          <cell r="D427" t="str">
            <v>Filled</v>
          </cell>
          <cell r="F427">
            <v>30</v>
          </cell>
        </row>
        <row r="428">
          <cell r="D428" t="str">
            <v>Filled</v>
          </cell>
          <cell r="F428">
            <v>31</v>
          </cell>
        </row>
        <row r="429">
          <cell r="D429" t="str">
            <v>Filled</v>
          </cell>
          <cell r="F429">
            <v>31</v>
          </cell>
        </row>
        <row r="430">
          <cell r="D430" t="str">
            <v>Failed To Fill</v>
          </cell>
          <cell r="F430">
            <v>28</v>
          </cell>
        </row>
        <row r="431">
          <cell r="D431" t="str">
            <v>Failed To Fill</v>
          </cell>
          <cell r="F431">
            <v>29</v>
          </cell>
        </row>
        <row r="432">
          <cell r="D432" t="str">
            <v>Failed To Fill</v>
          </cell>
          <cell r="F432">
            <v>29</v>
          </cell>
        </row>
        <row r="433">
          <cell r="D433" t="str">
            <v>Failed To Fill</v>
          </cell>
          <cell r="F433">
            <v>29</v>
          </cell>
        </row>
        <row r="434">
          <cell r="D434" t="str">
            <v>Filled</v>
          </cell>
          <cell r="F434">
            <v>31</v>
          </cell>
        </row>
        <row r="435">
          <cell r="D435" t="str">
            <v>Filled</v>
          </cell>
          <cell r="F435">
            <v>31</v>
          </cell>
        </row>
        <row r="436">
          <cell r="D436" t="str">
            <v>Filled</v>
          </cell>
          <cell r="F436">
            <v>31</v>
          </cell>
        </row>
        <row r="437">
          <cell r="D437" t="str">
            <v>Filled</v>
          </cell>
          <cell r="F437">
            <v>31</v>
          </cell>
        </row>
        <row r="438">
          <cell r="D438" t="str">
            <v>Filled</v>
          </cell>
          <cell r="F438">
            <v>32</v>
          </cell>
        </row>
        <row r="439">
          <cell r="D439" t="str">
            <v>Filled</v>
          </cell>
          <cell r="F439">
            <v>32</v>
          </cell>
        </row>
        <row r="440">
          <cell r="D440" t="str">
            <v>Filled</v>
          </cell>
          <cell r="F440">
            <v>32</v>
          </cell>
        </row>
        <row r="441">
          <cell r="D441" t="str">
            <v>Filled</v>
          </cell>
          <cell r="F441">
            <v>32</v>
          </cell>
        </row>
        <row r="442">
          <cell r="D442" t="str">
            <v>Filled</v>
          </cell>
          <cell r="F442">
            <v>32</v>
          </cell>
        </row>
        <row r="443">
          <cell r="D443" t="str">
            <v>Filled</v>
          </cell>
          <cell r="F443">
            <v>33</v>
          </cell>
        </row>
        <row r="444">
          <cell r="D444" t="str">
            <v>Filled</v>
          </cell>
          <cell r="F444">
            <v>33</v>
          </cell>
        </row>
        <row r="445">
          <cell r="D445" t="str">
            <v>Filled</v>
          </cell>
          <cell r="F445">
            <v>33</v>
          </cell>
        </row>
        <row r="446">
          <cell r="D446" t="str">
            <v>Filled</v>
          </cell>
          <cell r="F446">
            <v>33</v>
          </cell>
        </row>
        <row r="447">
          <cell r="D447" t="str">
            <v>Filled</v>
          </cell>
          <cell r="F447">
            <v>33</v>
          </cell>
        </row>
        <row r="448">
          <cell r="D448" t="str">
            <v>Filled</v>
          </cell>
          <cell r="F448">
            <v>34</v>
          </cell>
        </row>
        <row r="449">
          <cell r="D449" t="str">
            <v>Filled</v>
          </cell>
          <cell r="F449">
            <v>34</v>
          </cell>
        </row>
        <row r="450">
          <cell r="D450" t="str">
            <v>Filled</v>
          </cell>
          <cell r="F450">
            <v>34</v>
          </cell>
        </row>
        <row r="451">
          <cell r="D451" t="str">
            <v>Filled</v>
          </cell>
          <cell r="F451">
            <v>34</v>
          </cell>
        </row>
        <row r="452">
          <cell r="D452" t="str">
            <v>Filled</v>
          </cell>
          <cell r="F452">
            <v>34</v>
          </cell>
        </row>
        <row r="453">
          <cell r="D453" t="str">
            <v>Filled</v>
          </cell>
          <cell r="F453">
            <v>35</v>
          </cell>
        </row>
        <row r="454">
          <cell r="D454" t="str">
            <v>Filled</v>
          </cell>
          <cell r="F454">
            <v>35</v>
          </cell>
        </row>
        <row r="455">
          <cell r="D455" t="str">
            <v>Failed To Fill</v>
          </cell>
          <cell r="F455">
            <v>29</v>
          </cell>
        </row>
        <row r="456">
          <cell r="D456" t="str">
            <v>Filled</v>
          </cell>
          <cell r="F456">
            <v>29</v>
          </cell>
        </row>
        <row r="457">
          <cell r="D457" t="str">
            <v>Filled</v>
          </cell>
          <cell r="F457">
            <v>29</v>
          </cell>
        </row>
        <row r="458">
          <cell r="D458" t="str">
            <v>Filled</v>
          </cell>
          <cell r="F458">
            <v>29</v>
          </cell>
        </row>
        <row r="459">
          <cell r="D459" t="str">
            <v>Filled</v>
          </cell>
          <cell r="F459">
            <v>29</v>
          </cell>
        </row>
        <row r="460">
          <cell r="D460" t="str">
            <v>Filled</v>
          </cell>
          <cell r="F460">
            <v>29</v>
          </cell>
        </row>
        <row r="461">
          <cell r="D461" t="str">
            <v>Failed To Fill</v>
          </cell>
          <cell r="F461">
            <v>29</v>
          </cell>
        </row>
        <row r="462">
          <cell r="D462" t="str">
            <v>Failed To Fill</v>
          </cell>
          <cell r="F462">
            <v>29</v>
          </cell>
        </row>
        <row r="463">
          <cell r="D463" t="str">
            <v>Failed To Fill</v>
          </cell>
          <cell r="F463">
            <v>29</v>
          </cell>
        </row>
        <row r="464">
          <cell r="D464" t="str">
            <v>Filled</v>
          </cell>
          <cell r="F464">
            <v>30</v>
          </cell>
        </row>
        <row r="465">
          <cell r="D465" t="str">
            <v>Filled</v>
          </cell>
          <cell r="F465">
            <v>30</v>
          </cell>
        </row>
        <row r="466">
          <cell r="D466" t="str">
            <v>Filled</v>
          </cell>
          <cell r="F466">
            <v>30</v>
          </cell>
        </row>
        <row r="467">
          <cell r="D467" t="str">
            <v>Filled</v>
          </cell>
          <cell r="F467">
            <v>29</v>
          </cell>
        </row>
        <row r="468">
          <cell r="D468" t="str">
            <v>Filled</v>
          </cell>
          <cell r="F468">
            <v>29</v>
          </cell>
        </row>
        <row r="469">
          <cell r="D469" t="str">
            <v>Failed To Fill</v>
          </cell>
          <cell r="F469">
            <v>29</v>
          </cell>
        </row>
        <row r="470">
          <cell r="D470" t="str">
            <v>Filled</v>
          </cell>
          <cell r="F470">
            <v>29</v>
          </cell>
        </row>
        <row r="471">
          <cell r="D471" t="str">
            <v>Filled</v>
          </cell>
          <cell r="F471">
            <v>30</v>
          </cell>
        </row>
        <row r="472">
          <cell r="D472" t="str">
            <v>Filled</v>
          </cell>
          <cell r="F472">
            <v>30</v>
          </cell>
        </row>
        <row r="473">
          <cell r="D473" t="str">
            <v>Filled</v>
          </cell>
          <cell r="F473">
            <v>30</v>
          </cell>
        </row>
        <row r="474">
          <cell r="D474" t="str">
            <v>Filled</v>
          </cell>
          <cell r="F474">
            <v>30</v>
          </cell>
        </row>
        <row r="475">
          <cell r="D475" t="str">
            <v>Filled</v>
          </cell>
          <cell r="F475">
            <v>30</v>
          </cell>
        </row>
        <row r="476">
          <cell r="D476" t="str">
            <v>Failed To Fill</v>
          </cell>
          <cell r="F476">
            <v>30</v>
          </cell>
        </row>
        <row r="477">
          <cell r="D477" t="str">
            <v>Filled</v>
          </cell>
          <cell r="F477">
            <v>30</v>
          </cell>
        </row>
        <row r="478">
          <cell r="D478" t="str">
            <v>Filled</v>
          </cell>
          <cell r="F478">
            <v>30</v>
          </cell>
        </row>
        <row r="479">
          <cell r="D479" t="str">
            <v>Filled</v>
          </cell>
          <cell r="F479">
            <v>30</v>
          </cell>
        </row>
        <row r="480">
          <cell r="D480" t="str">
            <v>Filled</v>
          </cell>
          <cell r="F480">
            <v>31</v>
          </cell>
        </row>
        <row r="481">
          <cell r="D481" t="str">
            <v>Filled</v>
          </cell>
          <cell r="F481">
            <v>31</v>
          </cell>
        </row>
        <row r="482">
          <cell r="D482" t="str">
            <v>Failed To Fill</v>
          </cell>
          <cell r="F482">
            <v>31</v>
          </cell>
        </row>
        <row r="483">
          <cell r="D483" t="str">
            <v>Filled</v>
          </cell>
          <cell r="F483">
            <v>31</v>
          </cell>
        </row>
        <row r="484">
          <cell r="D484" t="str">
            <v>Filled</v>
          </cell>
          <cell r="F484">
            <v>31</v>
          </cell>
        </row>
        <row r="485">
          <cell r="D485" t="str">
            <v>Failed To Fill</v>
          </cell>
          <cell r="F485">
            <v>31</v>
          </cell>
        </row>
        <row r="486">
          <cell r="D486" t="str">
            <v>Filled</v>
          </cell>
          <cell r="F486">
            <v>32</v>
          </cell>
        </row>
        <row r="487">
          <cell r="D487" t="str">
            <v>Filled</v>
          </cell>
          <cell r="F487">
            <v>31</v>
          </cell>
        </row>
        <row r="488">
          <cell r="D488" t="str">
            <v>Filled</v>
          </cell>
          <cell r="F488">
            <v>31</v>
          </cell>
        </row>
        <row r="489">
          <cell r="D489" t="str">
            <v>Filled</v>
          </cell>
          <cell r="F489">
            <v>31</v>
          </cell>
        </row>
        <row r="490">
          <cell r="D490" t="str">
            <v>Failed To Fill</v>
          </cell>
          <cell r="F490">
            <v>31</v>
          </cell>
        </row>
        <row r="491">
          <cell r="D491" t="str">
            <v>Failed To Fill</v>
          </cell>
          <cell r="F491">
            <v>31</v>
          </cell>
        </row>
        <row r="492">
          <cell r="D492" t="str">
            <v>Failed To Fill</v>
          </cell>
          <cell r="F492">
            <v>31</v>
          </cell>
        </row>
        <row r="493">
          <cell r="D493" t="str">
            <v>Filled</v>
          </cell>
          <cell r="F493">
            <v>32</v>
          </cell>
        </row>
        <row r="494">
          <cell r="D494" t="str">
            <v>Filled</v>
          </cell>
          <cell r="F494">
            <v>32</v>
          </cell>
        </row>
        <row r="495">
          <cell r="D495" t="str">
            <v>Filled</v>
          </cell>
          <cell r="F495">
            <v>32</v>
          </cell>
        </row>
        <row r="496">
          <cell r="D496" t="str">
            <v>Filled</v>
          </cell>
          <cell r="F496">
            <v>32</v>
          </cell>
        </row>
        <row r="497">
          <cell r="D497" t="str">
            <v>Filled</v>
          </cell>
          <cell r="F497">
            <v>32</v>
          </cell>
        </row>
        <row r="498">
          <cell r="D498" t="str">
            <v>Filled</v>
          </cell>
          <cell r="F498">
            <v>32</v>
          </cell>
        </row>
        <row r="499">
          <cell r="D499" t="str">
            <v>Filled</v>
          </cell>
          <cell r="F499">
            <v>32</v>
          </cell>
        </row>
        <row r="500">
          <cell r="D500" t="str">
            <v>Filled</v>
          </cell>
          <cell r="F500">
            <v>32</v>
          </cell>
        </row>
        <row r="501">
          <cell r="D501" t="str">
            <v>Filled</v>
          </cell>
          <cell r="F501">
            <v>32</v>
          </cell>
        </row>
        <row r="502">
          <cell r="D502" t="str">
            <v>Filled</v>
          </cell>
          <cell r="F502">
            <v>32</v>
          </cell>
        </row>
        <row r="503">
          <cell r="D503" t="str">
            <v>Failed To Fill</v>
          </cell>
          <cell r="F503">
            <v>32</v>
          </cell>
        </row>
        <row r="504">
          <cell r="D504" t="str">
            <v>Filled</v>
          </cell>
          <cell r="F504">
            <v>32</v>
          </cell>
        </row>
        <row r="505">
          <cell r="D505" t="str">
            <v>Filled</v>
          </cell>
          <cell r="F505">
            <v>32</v>
          </cell>
        </row>
        <row r="506">
          <cell r="D506" t="str">
            <v>Filled</v>
          </cell>
          <cell r="F506">
            <v>33</v>
          </cell>
        </row>
        <row r="507">
          <cell r="D507" t="str">
            <v>Filled</v>
          </cell>
          <cell r="F507">
            <v>32</v>
          </cell>
        </row>
        <row r="508">
          <cell r="D508" t="str">
            <v>Failed To Fill</v>
          </cell>
          <cell r="F508">
            <v>32</v>
          </cell>
        </row>
        <row r="509">
          <cell r="D509" t="str">
            <v>Filled</v>
          </cell>
          <cell r="F509">
            <v>32</v>
          </cell>
        </row>
        <row r="510">
          <cell r="D510" t="str">
            <v>Filled</v>
          </cell>
          <cell r="F510">
            <v>33</v>
          </cell>
        </row>
        <row r="511">
          <cell r="D511" t="str">
            <v>Filled</v>
          </cell>
          <cell r="F511">
            <v>33</v>
          </cell>
        </row>
        <row r="512">
          <cell r="D512" t="str">
            <v>Filled</v>
          </cell>
          <cell r="F512">
            <v>33</v>
          </cell>
        </row>
        <row r="513">
          <cell r="D513" t="str">
            <v>Filled</v>
          </cell>
          <cell r="F513">
            <v>33</v>
          </cell>
        </row>
        <row r="514">
          <cell r="D514" t="str">
            <v>Filled</v>
          </cell>
          <cell r="F514">
            <v>33</v>
          </cell>
        </row>
        <row r="515">
          <cell r="D515" t="str">
            <v>Filled</v>
          </cell>
          <cell r="F515">
            <v>34</v>
          </cell>
        </row>
        <row r="516">
          <cell r="D516" t="str">
            <v>Filled</v>
          </cell>
          <cell r="F516">
            <v>34</v>
          </cell>
        </row>
        <row r="517">
          <cell r="D517" t="str">
            <v>Filled</v>
          </cell>
          <cell r="F517">
            <v>34</v>
          </cell>
        </row>
        <row r="518">
          <cell r="D518" t="str">
            <v>Filled</v>
          </cell>
          <cell r="F518">
            <v>34</v>
          </cell>
        </row>
        <row r="519">
          <cell r="D519" t="str">
            <v>Filled</v>
          </cell>
          <cell r="F519">
            <v>34</v>
          </cell>
        </row>
        <row r="520">
          <cell r="D520" t="str">
            <v>Filled</v>
          </cell>
          <cell r="F520">
            <v>35</v>
          </cell>
        </row>
        <row r="521">
          <cell r="D521" t="str">
            <v>Filled</v>
          </cell>
          <cell r="F521">
            <v>35</v>
          </cell>
        </row>
        <row r="522">
          <cell r="D522" t="str">
            <v>Filled</v>
          </cell>
          <cell r="F522">
            <v>35</v>
          </cell>
        </row>
        <row r="523">
          <cell r="D523" t="str">
            <v>Filled</v>
          </cell>
          <cell r="F523">
            <v>35</v>
          </cell>
        </row>
        <row r="524">
          <cell r="D524" t="str">
            <v>Filled</v>
          </cell>
          <cell r="F524">
            <v>35</v>
          </cell>
        </row>
        <row r="525">
          <cell r="D525" t="str">
            <v>Filled</v>
          </cell>
          <cell r="F525">
            <v>36</v>
          </cell>
        </row>
        <row r="526">
          <cell r="D526" t="str">
            <v>Filled</v>
          </cell>
          <cell r="F526">
            <v>36</v>
          </cell>
        </row>
        <row r="527">
          <cell r="D527" t="str">
            <v>Filled</v>
          </cell>
          <cell r="F527">
            <v>36</v>
          </cell>
        </row>
        <row r="528">
          <cell r="D528" t="str">
            <v>Filled</v>
          </cell>
          <cell r="F528">
            <v>36</v>
          </cell>
        </row>
        <row r="529">
          <cell r="D529" t="str">
            <v>Failed To Fill</v>
          </cell>
          <cell r="F529">
            <v>33</v>
          </cell>
        </row>
        <row r="530">
          <cell r="D530" t="str">
            <v>Failed To Fill</v>
          </cell>
          <cell r="F530">
            <v>33</v>
          </cell>
        </row>
        <row r="531">
          <cell r="D531" t="str">
            <v>Failed To Fill</v>
          </cell>
          <cell r="F531">
            <v>34</v>
          </cell>
        </row>
        <row r="532">
          <cell r="D532" t="str">
            <v>Filled</v>
          </cell>
          <cell r="F532">
            <v>33</v>
          </cell>
        </row>
        <row r="533">
          <cell r="D533" t="str">
            <v>Filled</v>
          </cell>
          <cell r="F533">
            <v>33</v>
          </cell>
        </row>
        <row r="534">
          <cell r="D534" t="str">
            <v>Filled</v>
          </cell>
          <cell r="F534">
            <v>33</v>
          </cell>
        </row>
        <row r="535">
          <cell r="D535" t="str">
            <v>Filled</v>
          </cell>
          <cell r="F535">
            <v>34</v>
          </cell>
        </row>
        <row r="536">
          <cell r="D536" t="str">
            <v>Filled</v>
          </cell>
          <cell r="F536">
            <v>34</v>
          </cell>
        </row>
        <row r="537">
          <cell r="D537" t="str">
            <v>Filled</v>
          </cell>
          <cell r="F537">
            <v>34</v>
          </cell>
        </row>
        <row r="538">
          <cell r="D538" t="str">
            <v>Failed To Fill</v>
          </cell>
          <cell r="F538">
            <v>33</v>
          </cell>
        </row>
        <row r="539">
          <cell r="D539" t="str">
            <v>Failed To Fill</v>
          </cell>
          <cell r="F539">
            <v>34</v>
          </cell>
        </row>
        <row r="540">
          <cell r="D540" t="str">
            <v>Failed To Fill</v>
          </cell>
          <cell r="F540">
            <v>34</v>
          </cell>
        </row>
        <row r="541">
          <cell r="D541" t="str">
            <v>Failed To Fill</v>
          </cell>
          <cell r="F541">
            <v>34</v>
          </cell>
        </row>
        <row r="542">
          <cell r="D542" t="str">
            <v>Filled</v>
          </cell>
          <cell r="F542">
            <v>35</v>
          </cell>
        </row>
        <row r="543">
          <cell r="D543" t="str">
            <v>Filled</v>
          </cell>
          <cell r="F543">
            <v>35</v>
          </cell>
        </row>
        <row r="544">
          <cell r="D544" t="str">
            <v>Filled</v>
          </cell>
          <cell r="F544">
            <v>34</v>
          </cell>
        </row>
        <row r="545">
          <cell r="D545" t="str">
            <v>Filled</v>
          </cell>
          <cell r="F545">
            <v>34</v>
          </cell>
        </row>
        <row r="546">
          <cell r="D546" t="str">
            <v>Failed To Fill</v>
          </cell>
          <cell r="F546">
            <v>34</v>
          </cell>
        </row>
        <row r="547">
          <cell r="D547" t="str">
            <v>Failed To Fill</v>
          </cell>
          <cell r="F547">
            <v>34</v>
          </cell>
        </row>
        <row r="548">
          <cell r="D548" t="str">
            <v>Failed To Fill</v>
          </cell>
          <cell r="F548">
            <v>34</v>
          </cell>
        </row>
        <row r="549">
          <cell r="D549" t="str">
            <v>Filled</v>
          </cell>
          <cell r="F549">
            <v>35</v>
          </cell>
        </row>
        <row r="550">
          <cell r="D550" t="str">
            <v>Filled</v>
          </cell>
          <cell r="F550">
            <v>36</v>
          </cell>
        </row>
        <row r="551">
          <cell r="D551" t="str">
            <v>Filled</v>
          </cell>
          <cell r="F551">
            <v>36</v>
          </cell>
        </row>
        <row r="552">
          <cell r="D552" t="str">
            <v>Filled</v>
          </cell>
          <cell r="F552">
            <v>34</v>
          </cell>
        </row>
        <row r="553">
          <cell r="D553" t="str">
            <v>Filled</v>
          </cell>
          <cell r="F553">
            <v>34</v>
          </cell>
        </row>
        <row r="554">
          <cell r="D554" t="str">
            <v>Filled</v>
          </cell>
          <cell r="F554">
            <v>35</v>
          </cell>
        </row>
        <row r="555">
          <cell r="D555" t="str">
            <v>Filled</v>
          </cell>
          <cell r="F555">
            <v>35</v>
          </cell>
        </row>
        <row r="556">
          <cell r="D556" t="str">
            <v>Filled</v>
          </cell>
          <cell r="F556">
            <v>35</v>
          </cell>
        </row>
        <row r="557">
          <cell r="D557" t="str">
            <v>Filled</v>
          </cell>
          <cell r="F557">
            <v>35</v>
          </cell>
        </row>
        <row r="558">
          <cell r="D558" t="str">
            <v>Filled</v>
          </cell>
          <cell r="F558">
            <v>35</v>
          </cell>
        </row>
        <row r="559">
          <cell r="D559" t="str">
            <v>Filled</v>
          </cell>
          <cell r="F559">
            <v>36</v>
          </cell>
        </row>
        <row r="560">
          <cell r="D560" t="str">
            <v>Filled</v>
          </cell>
          <cell r="F560">
            <v>36</v>
          </cell>
        </row>
        <row r="561">
          <cell r="D561" t="str">
            <v>Filled</v>
          </cell>
          <cell r="F561">
            <v>36</v>
          </cell>
        </row>
        <row r="562">
          <cell r="D562" t="str">
            <v>Filled</v>
          </cell>
          <cell r="F562">
            <v>36</v>
          </cell>
        </row>
        <row r="563">
          <cell r="D563" t="str">
            <v>Filled</v>
          </cell>
          <cell r="F563">
            <v>36</v>
          </cell>
        </row>
        <row r="564">
          <cell r="D564" t="str">
            <v>Filled</v>
          </cell>
          <cell r="F564">
            <v>34</v>
          </cell>
        </row>
        <row r="565">
          <cell r="D565" t="str">
            <v>Filled</v>
          </cell>
          <cell r="F565">
            <v>34</v>
          </cell>
        </row>
        <row r="566">
          <cell r="D566" t="str">
            <v>Filled</v>
          </cell>
          <cell r="F566">
            <v>34</v>
          </cell>
        </row>
        <row r="567">
          <cell r="D567" t="str">
            <v>Filled</v>
          </cell>
          <cell r="F567">
            <v>35</v>
          </cell>
        </row>
        <row r="568">
          <cell r="D568" t="str">
            <v>Failed To Fill</v>
          </cell>
          <cell r="F568">
            <v>34</v>
          </cell>
        </row>
        <row r="569">
          <cell r="D569" t="str">
            <v>Filled</v>
          </cell>
          <cell r="F569">
            <v>35</v>
          </cell>
        </row>
        <row r="570">
          <cell r="D570" t="str">
            <v>Failed To Fill</v>
          </cell>
          <cell r="F570">
            <v>35</v>
          </cell>
        </row>
        <row r="571">
          <cell r="D571" t="str">
            <v>Filled</v>
          </cell>
          <cell r="F571">
            <v>35</v>
          </cell>
        </row>
        <row r="572">
          <cell r="D572" t="str">
            <v>Failed To Fill</v>
          </cell>
          <cell r="F572">
            <v>35</v>
          </cell>
        </row>
        <row r="573">
          <cell r="D573" t="str">
            <v>Filled</v>
          </cell>
          <cell r="F573">
            <v>36</v>
          </cell>
        </row>
        <row r="574">
          <cell r="D574" t="str">
            <v>Failed To Fill</v>
          </cell>
          <cell r="F574">
            <v>35</v>
          </cell>
        </row>
        <row r="575">
          <cell r="D575" t="str">
            <v>Failed To Fill</v>
          </cell>
          <cell r="F575">
            <v>35</v>
          </cell>
        </row>
        <row r="576">
          <cell r="D576" t="str">
            <v>Filled</v>
          </cell>
          <cell r="F576">
            <v>35</v>
          </cell>
        </row>
        <row r="577">
          <cell r="D577" t="str">
            <v>Filled</v>
          </cell>
          <cell r="F577">
            <v>35</v>
          </cell>
        </row>
        <row r="578">
          <cell r="D578" t="str">
            <v>Filled</v>
          </cell>
          <cell r="F578">
            <v>36</v>
          </cell>
        </row>
        <row r="579">
          <cell r="D579" t="str">
            <v>Filled</v>
          </cell>
          <cell r="F579">
            <v>36</v>
          </cell>
        </row>
        <row r="580">
          <cell r="D580" t="str">
            <v>Filled</v>
          </cell>
          <cell r="F580">
            <v>36</v>
          </cell>
        </row>
        <row r="581">
          <cell r="D581" t="str">
            <v>Filled</v>
          </cell>
          <cell r="F581">
            <v>36</v>
          </cell>
        </row>
        <row r="582">
          <cell r="D582" t="str">
            <v>Filled</v>
          </cell>
          <cell r="F582">
            <v>36</v>
          </cell>
        </row>
        <row r="583">
          <cell r="D583" t="str">
            <v>Filled</v>
          </cell>
          <cell r="F583">
            <v>35</v>
          </cell>
        </row>
        <row r="584">
          <cell r="D584" t="str">
            <v>Filled</v>
          </cell>
          <cell r="F584">
            <v>35</v>
          </cell>
        </row>
        <row r="585">
          <cell r="D585" t="str">
            <v>Filled</v>
          </cell>
          <cell r="F585">
            <v>35</v>
          </cell>
        </row>
        <row r="586">
          <cell r="D586" t="str">
            <v>Filled</v>
          </cell>
          <cell r="F586">
            <v>35</v>
          </cell>
        </row>
        <row r="587">
          <cell r="D587" t="str">
            <v>Filled</v>
          </cell>
          <cell r="F587">
            <v>35</v>
          </cell>
        </row>
        <row r="588">
          <cell r="D588" t="str">
            <v>Filled</v>
          </cell>
          <cell r="F588">
            <v>36</v>
          </cell>
        </row>
        <row r="589">
          <cell r="D589" t="str">
            <v>Filled</v>
          </cell>
          <cell r="F589">
            <v>36</v>
          </cell>
        </row>
        <row r="590">
          <cell r="D590" t="str">
            <v>Filled</v>
          </cell>
          <cell r="F590">
            <v>36</v>
          </cell>
        </row>
        <row r="591">
          <cell r="D591" t="str">
            <v>Failed To Fill</v>
          </cell>
          <cell r="F591">
            <v>36</v>
          </cell>
        </row>
        <row r="592">
          <cell r="D592" t="str">
            <v>Filled</v>
          </cell>
          <cell r="F592">
            <v>36</v>
          </cell>
        </row>
        <row r="593">
          <cell r="D593" t="str">
            <v>Filled</v>
          </cell>
          <cell r="F593">
            <v>36</v>
          </cell>
        </row>
      </sheetData>
      <sheetData sheetId="1" refreshError="1"/>
      <sheetData sheetId="2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wData"/>
      <sheetName val="AggData"/>
      <sheetName val="Chart"/>
    </sheetNames>
    <sheetDataSet>
      <sheetData sheetId="0">
        <row r="2">
          <cell r="D2" t="str">
            <v>Filled</v>
          </cell>
          <cell r="F2">
            <v>2</v>
          </cell>
        </row>
        <row r="3">
          <cell r="D3" t="str">
            <v>Filled</v>
          </cell>
          <cell r="F3">
            <v>2</v>
          </cell>
        </row>
        <row r="4">
          <cell r="D4" t="str">
            <v>Failed To Fill</v>
          </cell>
          <cell r="F4">
            <v>1</v>
          </cell>
        </row>
        <row r="5">
          <cell r="D5" t="str">
            <v>Filled</v>
          </cell>
          <cell r="F5">
            <v>2</v>
          </cell>
        </row>
        <row r="6">
          <cell r="D6" t="str">
            <v>Filled</v>
          </cell>
          <cell r="F6">
            <v>4</v>
          </cell>
        </row>
        <row r="7">
          <cell r="D7" t="str">
            <v>Filled</v>
          </cell>
          <cell r="F7">
            <v>9</v>
          </cell>
        </row>
        <row r="8">
          <cell r="D8" t="str">
            <v>Filled</v>
          </cell>
          <cell r="F8">
            <v>10</v>
          </cell>
        </row>
        <row r="9">
          <cell r="D9" t="str">
            <v>Failed To Fill</v>
          </cell>
          <cell r="F9">
            <v>8</v>
          </cell>
        </row>
        <row r="10">
          <cell r="D10" t="str">
            <v>Filled</v>
          </cell>
          <cell r="F10">
            <v>6</v>
          </cell>
        </row>
        <row r="11">
          <cell r="D11" t="str">
            <v>Filled</v>
          </cell>
          <cell r="F11">
            <v>6</v>
          </cell>
        </row>
        <row r="12">
          <cell r="D12" t="str">
            <v>Filled</v>
          </cell>
          <cell r="F12">
            <v>9</v>
          </cell>
        </row>
        <row r="13">
          <cell r="D13" t="str">
            <v>Filled</v>
          </cell>
          <cell r="F13">
            <v>9</v>
          </cell>
        </row>
        <row r="14">
          <cell r="D14" t="str">
            <v>Filled</v>
          </cell>
          <cell r="F14">
            <v>9</v>
          </cell>
        </row>
        <row r="15">
          <cell r="D15" t="str">
            <v>Filled</v>
          </cell>
          <cell r="F15">
            <v>9</v>
          </cell>
        </row>
        <row r="16">
          <cell r="D16" t="str">
            <v>Filled</v>
          </cell>
          <cell r="F16">
            <v>9</v>
          </cell>
        </row>
        <row r="17">
          <cell r="D17" t="str">
            <v>Filled</v>
          </cell>
          <cell r="F17">
            <v>10</v>
          </cell>
        </row>
        <row r="18">
          <cell r="D18" t="str">
            <v>Filled</v>
          </cell>
          <cell r="F18">
            <v>10</v>
          </cell>
        </row>
        <row r="19">
          <cell r="D19" t="str">
            <v>Filled</v>
          </cell>
          <cell r="F19">
            <v>10</v>
          </cell>
        </row>
        <row r="20">
          <cell r="D20" t="str">
            <v>Filled</v>
          </cell>
          <cell r="F20">
            <v>10</v>
          </cell>
        </row>
        <row r="21">
          <cell r="D21" t="str">
            <v>Filled</v>
          </cell>
          <cell r="F21">
            <v>10</v>
          </cell>
        </row>
        <row r="22">
          <cell r="D22" t="str">
            <v>Filled</v>
          </cell>
          <cell r="F22">
            <v>11</v>
          </cell>
        </row>
        <row r="23">
          <cell r="D23" t="str">
            <v>Filled</v>
          </cell>
          <cell r="F23">
            <v>11</v>
          </cell>
        </row>
        <row r="24">
          <cell r="D24" t="str">
            <v>Filled</v>
          </cell>
          <cell r="F24">
            <v>11</v>
          </cell>
        </row>
        <row r="25">
          <cell r="D25" t="str">
            <v>Filled</v>
          </cell>
          <cell r="F25">
            <v>12</v>
          </cell>
        </row>
        <row r="26">
          <cell r="D26" t="str">
            <v>Filled</v>
          </cell>
          <cell r="F26">
            <v>12</v>
          </cell>
        </row>
        <row r="27">
          <cell r="D27" t="str">
            <v>Filled</v>
          </cell>
          <cell r="F27">
            <v>12</v>
          </cell>
        </row>
        <row r="28">
          <cell r="D28" t="str">
            <v>Filled</v>
          </cell>
          <cell r="F28">
            <v>12</v>
          </cell>
        </row>
        <row r="29">
          <cell r="D29" t="str">
            <v>Filled</v>
          </cell>
          <cell r="F29">
            <v>12</v>
          </cell>
        </row>
        <row r="30">
          <cell r="D30" t="str">
            <v>Filled</v>
          </cell>
          <cell r="F30">
            <v>13</v>
          </cell>
        </row>
        <row r="31">
          <cell r="D31" t="str">
            <v>Filled</v>
          </cell>
          <cell r="F31">
            <v>13</v>
          </cell>
        </row>
        <row r="32">
          <cell r="D32" t="str">
            <v>Filled</v>
          </cell>
          <cell r="F32">
            <v>13</v>
          </cell>
        </row>
        <row r="33">
          <cell r="D33" t="str">
            <v>Filled</v>
          </cell>
          <cell r="F33">
            <v>13</v>
          </cell>
        </row>
        <row r="34">
          <cell r="D34" t="str">
            <v>Filled</v>
          </cell>
          <cell r="F34">
            <v>13</v>
          </cell>
        </row>
        <row r="35">
          <cell r="D35" t="str">
            <v>Filled</v>
          </cell>
          <cell r="F35">
            <v>14</v>
          </cell>
        </row>
        <row r="36">
          <cell r="D36" t="str">
            <v>Filled</v>
          </cell>
          <cell r="F36">
            <v>14</v>
          </cell>
        </row>
        <row r="37">
          <cell r="D37" t="str">
            <v>Filled</v>
          </cell>
          <cell r="F37">
            <v>14</v>
          </cell>
        </row>
        <row r="38">
          <cell r="D38" t="str">
            <v>Filled</v>
          </cell>
          <cell r="F38">
            <v>14</v>
          </cell>
        </row>
        <row r="39">
          <cell r="D39" t="str">
            <v>Filled</v>
          </cell>
          <cell r="F39">
            <v>14</v>
          </cell>
        </row>
        <row r="40">
          <cell r="D40" t="str">
            <v>Filled</v>
          </cell>
          <cell r="F40">
            <v>15</v>
          </cell>
        </row>
        <row r="41">
          <cell r="D41" t="str">
            <v>Filled</v>
          </cell>
          <cell r="F41">
            <v>15</v>
          </cell>
        </row>
        <row r="42">
          <cell r="D42" t="str">
            <v>Filled</v>
          </cell>
          <cell r="F42">
            <v>10</v>
          </cell>
        </row>
        <row r="43">
          <cell r="D43" t="str">
            <v>Filled</v>
          </cell>
          <cell r="F43">
            <v>7</v>
          </cell>
        </row>
        <row r="44">
          <cell r="D44" t="str">
            <v>Filled</v>
          </cell>
          <cell r="F44">
            <v>9</v>
          </cell>
        </row>
        <row r="45">
          <cell r="D45" t="str">
            <v>Filled</v>
          </cell>
          <cell r="F45">
            <v>7</v>
          </cell>
        </row>
        <row r="46">
          <cell r="D46" t="str">
            <v>Filled</v>
          </cell>
          <cell r="F46">
            <v>7</v>
          </cell>
        </row>
        <row r="47">
          <cell r="D47" t="str">
            <v>Filled</v>
          </cell>
          <cell r="F47">
            <v>7</v>
          </cell>
        </row>
        <row r="48">
          <cell r="D48" t="str">
            <v>Filled</v>
          </cell>
          <cell r="F48">
            <v>10</v>
          </cell>
        </row>
        <row r="49">
          <cell r="D49" t="str">
            <v>Filled</v>
          </cell>
          <cell r="F49">
            <v>8</v>
          </cell>
        </row>
        <row r="50">
          <cell r="D50" t="str">
            <v>Filled</v>
          </cell>
          <cell r="F50">
            <v>8</v>
          </cell>
        </row>
        <row r="51">
          <cell r="D51" t="str">
            <v>Failed To Fill</v>
          </cell>
          <cell r="F51">
            <v>8</v>
          </cell>
        </row>
        <row r="52">
          <cell r="D52" t="str">
            <v>Filled</v>
          </cell>
          <cell r="F52">
            <v>9</v>
          </cell>
        </row>
        <row r="53">
          <cell r="D53" t="str">
            <v>Filled</v>
          </cell>
          <cell r="F53">
            <v>9</v>
          </cell>
        </row>
        <row r="54">
          <cell r="D54" t="str">
            <v>Filled</v>
          </cell>
          <cell r="F54">
            <v>10</v>
          </cell>
        </row>
        <row r="55">
          <cell r="D55" t="str">
            <v>Filled</v>
          </cell>
          <cell r="F55">
            <v>10</v>
          </cell>
        </row>
        <row r="56">
          <cell r="D56" t="str">
            <v>Failed To Fill</v>
          </cell>
          <cell r="F56">
            <v>9</v>
          </cell>
        </row>
        <row r="57">
          <cell r="D57" t="str">
            <v>Filled</v>
          </cell>
          <cell r="F57">
            <v>10</v>
          </cell>
        </row>
        <row r="58">
          <cell r="D58" t="str">
            <v>Filled</v>
          </cell>
          <cell r="F58">
            <v>12</v>
          </cell>
        </row>
        <row r="59">
          <cell r="D59" t="str">
            <v>Filled</v>
          </cell>
          <cell r="F59">
            <v>10</v>
          </cell>
        </row>
        <row r="60">
          <cell r="D60" t="str">
            <v>Filled</v>
          </cell>
          <cell r="F60">
            <v>10</v>
          </cell>
        </row>
        <row r="61">
          <cell r="D61" t="str">
            <v>Filled</v>
          </cell>
          <cell r="F61">
            <v>10</v>
          </cell>
        </row>
        <row r="62">
          <cell r="D62" t="str">
            <v>Filled</v>
          </cell>
          <cell r="F62">
            <v>11</v>
          </cell>
        </row>
        <row r="63">
          <cell r="D63" t="str">
            <v>Failed To Fill</v>
          </cell>
          <cell r="F63">
            <v>11</v>
          </cell>
        </row>
        <row r="64">
          <cell r="D64" t="str">
            <v>Failed To Fill</v>
          </cell>
          <cell r="F64">
            <v>11</v>
          </cell>
        </row>
        <row r="65">
          <cell r="D65" t="str">
            <v>Filled</v>
          </cell>
          <cell r="F65">
            <v>12</v>
          </cell>
        </row>
        <row r="66">
          <cell r="D66" t="str">
            <v>Failed To Fill</v>
          </cell>
          <cell r="F66">
            <v>13</v>
          </cell>
        </row>
        <row r="67">
          <cell r="D67" t="str">
            <v>Filled</v>
          </cell>
          <cell r="F67">
            <v>13</v>
          </cell>
        </row>
        <row r="68">
          <cell r="D68" t="str">
            <v>Filled</v>
          </cell>
          <cell r="F68">
            <v>13</v>
          </cell>
        </row>
        <row r="69">
          <cell r="D69" t="str">
            <v>Filled</v>
          </cell>
          <cell r="F69">
            <v>13</v>
          </cell>
        </row>
        <row r="70">
          <cell r="D70" t="str">
            <v>Filled</v>
          </cell>
          <cell r="F70">
            <v>13</v>
          </cell>
        </row>
        <row r="71">
          <cell r="D71" t="str">
            <v>Filled</v>
          </cell>
          <cell r="F71">
            <v>13</v>
          </cell>
        </row>
        <row r="72">
          <cell r="D72" t="str">
            <v>Failed To Fill</v>
          </cell>
          <cell r="F72">
            <v>13</v>
          </cell>
        </row>
        <row r="73">
          <cell r="D73" t="str">
            <v>Failed To Fill</v>
          </cell>
          <cell r="F73">
            <v>14</v>
          </cell>
        </row>
        <row r="74">
          <cell r="D74" t="str">
            <v>Failed To Fill</v>
          </cell>
          <cell r="F74">
            <v>14</v>
          </cell>
        </row>
        <row r="75">
          <cell r="D75" t="str">
            <v>Failed To Fill</v>
          </cell>
          <cell r="F75">
            <v>14</v>
          </cell>
        </row>
        <row r="76">
          <cell r="D76" t="str">
            <v>Failed To Fill</v>
          </cell>
          <cell r="F76">
            <v>15</v>
          </cell>
        </row>
        <row r="77">
          <cell r="D77" t="str">
            <v>Failed To Fill</v>
          </cell>
          <cell r="F77">
            <v>15</v>
          </cell>
        </row>
        <row r="78">
          <cell r="D78" t="str">
            <v>Failed To Fill</v>
          </cell>
          <cell r="F78">
            <v>15</v>
          </cell>
        </row>
        <row r="79">
          <cell r="D79" t="str">
            <v>Filled</v>
          </cell>
          <cell r="F79">
            <v>13</v>
          </cell>
        </row>
        <row r="80">
          <cell r="D80" t="str">
            <v>Filled</v>
          </cell>
          <cell r="F80">
            <v>14</v>
          </cell>
        </row>
        <row r="81">
          <cell r="D81" t="str">
            <v>Filled</v>
          </cell>
          <cell r="F81">
            <v>14</v>
          </cell>
        </row>
        <row r="82">
          <cell r="D82" t="str">
            <v>Failed To Fill</v>
          </cell>
          <cell r="F82">
            <v>14</v>
          </cell>
        </row>
        <row r="83">
          <cell r="D83" t="str">
            <v>Failed To Fill</v>
          </cell>
          <cell r="F83">
            <v>14</v>
          </cell>
        </row>
        <row r="84">
          <cell r="D84" t="str">
            <v>Failed To Fill</v>
          </cell>
          <cell r="F84">
            <v>14</v>
          </cell>
        </row>
        <row r="85">
          <cell r="D85" t="str">
            <v>Filled</v>
          </cell>
          <cell r="F85">
            <v>15</v>
          </cell>
        </row>
        <row r="86">
          <cell r="D86" t="str">
            <v>Filled</v>
          </cell>
          <cell r="F86">
            <v>14</v>
          </cell>
        </row>
        <row r="87">
          <cell r="D87" t="str">
            <v>Filled</v>
          </cell>
          <cell r="F87">
            <v>17</v>
          </cell>
        </row>
        <row r="88">
          <cell r="D88" t="str">
            <v>Filled</v>
          </cell>
          <cell r="F88">
            <v>15</v>
          </cell>
        </row>
        <row r="89">
          <cell r="D89" t="str">
            <v>Filled</v>
          </cell>
          <cell r="F89">
            <v>15</v>
          </cell>
        </row>
        <row r="90">
          <cell r="D90" t="str">
            <v>Filled</v>
          </cell>
          <cell r="F90">
            <v>15</v>
          </cell>
        </row>
        <row r="91">
          <cell r="D91" t="str">
            <v>Filled</v>
          </cell>
          <cell r="F91">
            <v>15</v>
          </cell>
        </row>
        <row r="92">
          <cell r="D92" t="str">
            <v>Filled</v>
          </cell>
          <cell r="F92">
            <v>15</v>
          </cell>
        </row>
        <row r="93">
          <cell r="D93" t="str">
            <v>Filled</v>
          </cell>
          <cell r="F93">
            <v>16</v>
          </cell>
        </row>
        <row r="94">
          <cell r="D94" t="str">
            <v>Filled</v>
          </cell>
          <cell r="F94">
            <v>20</v>
          </cell>
        </row>
        <row r="95">
          <cell r="D95" t="str">
            <v>Filled</v>
          </cell>
          <cell r="F95">
            <v>17</v>
          </cell>
        </row>
        <row r="96">
          <cell r="D96" t="str">
            <v>Filled</v>
          </cell>
          <cell r="F96">
            <v>17</v>
          </cell>
        </row>
        <row r="97">
          <cell r="D97" t="str">
            <v>Filled</v>
          </cell>
          <cell r="F97">
            <v>17</v>
          </cell>
        </row>
        <row r="98">
          <cell r="D98" t="str">
            <v>Filled</v>
          </cell>
          <cell r="F98">
            <v>17</v>
          </cell>
        </row>
        <row r="99">
          <cell r="D99" t="str">
            <v>Filled</v>
          </cell>
          <cell r="F99">
            <v>18</v>
          </cell>
        </row>
        <row r="100">
          <cell r="D100" t="str">
            <v>Filled</v>
          </cell>
          <cell r="F100">
            <v>18</v>
          </cell>
        </row>
        <row r="101">
          <cell r="D101" t="str">
            <v>Failed To Fill</v>
          </cell>
          <cell r="F101">
            <v>18</v>
          </cell>
        </row>
        <row r="102">
          <cell r="D102" t="str">
            <v>Failed To Fill</v>
          </cell>
          <cell r="F102">
            <v>18</v>
          </cell>
        </row>
        <row r="103">
          <cell r="D103" t="str">
            <v>Failed To Fill</v>
          </cell>
          <cell r="F103">
            <v>19</v>
          </cell>
        </row>
        <row r="104">
          <cell r="D104" t="str">
            <v>Failed To Fill</v>
          </cell>
          <cell r="F104">
            <v>19</v>
          </cell>
        </row>
        <row r="105">
          <cell r="D105" t="str">
            <v>Failed To Fill</v>
          </cell>
          <cell r="F105">
            <v>18</v>
          </cell>
        </row>
        <row r="106">
          <cell r="D106" t="str">
            <v>Filled</v>
          </cell>
          <cell r="F106">
            <v>19</v>
          </cell>
        </row>
        <row r="107">
          <cell r="D107" t="str">
            <v>Filled</v>
          </cell>
          <cell r="F107">
            <v>19</v>
          </cell>
        </row>
        <row r="108">
          <cell r="D108" t="str">
            <v>Failed To Fill</v>
          </cell>
          <cell r="F108">
            <v>19</v>
          </cell>
        </row>
        <row r="109">
          <cell r="D109" t="str">
            <v>Failed To Fill</v>
          </cell>
          <cell r="F109">
            <v>20</v>
          </cell>
        </row>
        <row r="110">
          <cell r="D110" t="str">
            <v>Filled</v>
          </cell>
          <cell r="F110">
            <v>21</v>
          </cell>
        </row>
        <row r="111">
          <cell r="D111" t="str">
            <v>Filled</v>
          </cell>
          <cell r="F111">
            <v>20</v>
          </cell>
        </row>
        <row r="112">
          <cell r="D112" t="str">
            <v>Filled</v>
          </cell>
          <cell r="F112">
            <v>20</v>
          </cell>
        </row>
        <row r="113">
          <cell r="D113" t="str">
            <v>Filled</v>
          </cell>
          <cell r="F113">
            <v>21</v>
          </cell>
        </row>
        <row r="114">
          <cell r="D114" t="str">
            <v>Filled</v>
          </cell>
          <cell r="F114">
            <v>20</v>
          </cell>
        </row>
        <row r="115">
          <cell r="D115" t="str">
            <v>Filled</v>
          </cell>
          <cell r="F115">
            <v>20</v>
          </cell>
        </row>
        <row r="116">
          <cell r="D116" t="str">
            <v>Filled</v>
          </cell>
          <cell r="F116">
            <v>21</v>
          </cell>
        </row>
        <row r="117">
          <cell r="D117" t="str">
            <v>Filled</v>
          </cell>
          <cell r="F117">
            <v>24</v>
          </cell>
        </row>
        <row r="118">
          <cell r="D118" t="str">
            <v>Filled</v>
          </cell>
          <cell r="F118">
            <v>24</v>
          </cell>
        </row>
        <row r="119">
          <cell r="D119" t="str">
            <v>Filled</v>
          </cell>
          <cell r="F119">
            <v>24</v>
          </cell>
        </row>
        <row r="120">
          <cell r="D120" t="str">
            <v>Failed To Fill</v>
          </cell>
          <cell r="F120">
            <v>24</v>
          </cell>
        </row>
        <row r="121">
          <cell r="D121" t="str">
            <v>Filled</v>
          </cell>
          <cell r="F121">
            <v>25</v>
          </cell>
        </row>
        <row r="122">
          <cell r="D122" t="str">
            <v>Failed To Fill</v>
          </cell>
          <cell r="F122">
            <v>24</v>
          </cell>
        </row>
        <row r="123">
          <cell r="D123" t="str">
            <v>Filled</v>
          </cell>
          <cell r="F123">
            <v>25</v>
          </cell>
        </row>
        <row r="124">
          <cell r="D124" t="str">
            <v>Filled</v>
          </cell>
          <cell r="F124">
            <v>25</v>
          </cell>
        </row>
        <row r="125">
          <cell r="D125" t="str">
            <v>Failed To Fill</v>
          </cell>
          <cell r="F125">
            <v>25</v>
          </cell>
        </row>
        <row r="126">
          <cell r="D126" t="str">
            <v>Filled</v>
          </cell>
          <cell r="F126">
            <v>26</v>
          </cell>
        </row>
        <row r="127">
          <cell r="D127" t="str">
            <v>Filled</v>
          </cell>
          <cell r="F127">
            <v>26</v>
          </cell>
        </row>
        <row r="128">
          <cell r="D128" t="str">
            <v>Filled</v>
          </cell>
          <cell r="F128">
            <v>25</v>
          </cell>
        </row>
        <row r="129">
          <cell r="D129" t="str">
            <v>Filled</v>
          </cell>
          <cell r="F129">
            <v>25</v>
          </cell>
        </row>
        <row r="130">
          <cell r="D130" t="str">
            <v>Failed To Fill</v>
          </cell>
          <cell r="F130">
            <v>25</v>
          </cell>
        </row>
        <row r="131">
          <cell r="D131" t="str">
            <v>Filled</v>
          </cell>
          <cell r="F131">
            <v>26</v>
          </cell>
        </row>
        <row r="132">
          <cell r="D132" t="str">
            <v>Filled</v>
          </cell>
          <cell r="F132">
            <v>26</v>
          </cell>
        </row>
        <row r="133">
          <cell r="D133" t="str">
            <v>Failed To Fill</v>
          </cell>
          <cell r="F133">
            <v>26</v>
          </cell>
        </row>
        <row r="134">
          <cell r="D134" t="str">
            <v>Filled</v>
          </cell>
          <cell r="F134">
            <v>30</v>
          </cell>
        </row>
        <row r="135">
          <cell r="D135" t="str">
            <v>Filled</v>
          </cell>
          <cell r="F135">
            <v>26</v>
          </cell>
        </row>
        <row r="136">
          <cell r="D136" t="str">
            <v>Filled</v>
          </cell>
          <cell r="F136">
            <v>27</v>
          </cell>
        </row>
        <row r="137">
          <cell r="D137" t="str">
            <v>Filled</v>
          </cell>
          <cell r="F137">
            <v>29</v>
          </cell>
        </row>
        <row r="138">
          <cell r="D138" t="str">
            <v>Filled</v>
          </cell>
          <cell r="F138">
            <v>28</v>
          </cell>
        </row>
        <row r="139">
          <cell r="D139" t="str">
            <v>Filled</v>
          </cell>
          <cell r="F139">
            <v>28</v>
          </cell>
        </row>
        <row r="140">
          <cell r="D140" t="str">
            <v>Filled</v>
          </cell>
          <cell r="F140">
            <v>28</v>
          </cell>
        </row>
        <row r="141">
          <cell r="D141" t="str">
            <v>Failed To Fill</v>
          </cell>
          <cell r="F141">
            <v>27</v>
          </cell>
        </row>
        <row r="142">
          <cell r="D142" t="str">
            <v>Filled</v>
          </cell>
          <cell r="F142">
            <v>27</v>
          </cell>
        </row>
        <row r="143">
          <cell r="D143" t="str">
            <v>Filled</v>
          </cell>
          <cell r="F143">
            <v>27</v>
          </cell>
        </row>
        <row r="144">
          <cell r="D144" t="str">
            <v>Filled</v>
          </cell>
          <cell r="F144">
            <v>27</v>
          </cell>
        </row>
        <row r="145">
          <cell r="D145" t="str">
            <v>Filled</v>
          </cell>
          <cell r="F145">
            <v>28</v>
          </cell>
        </row>
        <row r="146">
          <cell r="D146" t="str">
            <v>Filled</v>
          </cell>
          <cell r="F146">
            <v>28</v>
          </cell>
        </row>
        <row r="147">
          <cell r="D147" t="str">
            <v>Filled</v>
          </cell>
          <cell r="F147">
            <v>28</v>
          </cell>
        </row>
        <row r="148">
          <cell r="D148" t="str">
            <v>Failed To Fill</v>
          </cell>
          <cell r="F148">
            <v>28</v>
          </cell>
        </row>
        <row r="149">
          <cell r="D149" t="str">
            <v>Filled</v>
          </cell>
          <cell r="F149">
            <v>28</v>
          </cell>
        </row>
        <row r="150">
          <cell r="D150" t="str">
            <v>Filled</v>
          </cell>
          <cell r="F150">
            <v>28</v>
          </cell>
        </row>
        <row r="151">
          <cell r="D151" t="str">
            <v>Filled</v>
          </cell>
          <cell r="F151">
            <v>29</v>
          </cell>
        </row>
        <row r="152">
          <cell r="D152" t="str">
            <v>Filled</v>
          </cell>
          <cell r="F152">
            <v>29</v>
          </cell>
        </row>
        <row r="153">
          <cell r="D153" t="str">
            <v>Filled</v>
          </cell>
          <cell r="F153">
            <v>29</v>
          </cell>
        </row>
        <row r="154">
          <cell r="D154" t="str">
            <v>Filled</v>
          </cell>
          <cell r="F154">
            <v>29</v>
          </cell>
        </row>
        <row r="155">
          <cell r="D155" t="str">
            <v>Failed To Fill</v>
          </cell>
          <cell r="F155">
            <v>29</v>
          </cell>
        </row>
        <row r="156">
          <cell r="D156" t="str">
            <v>Filled</v>
          </cell>
          <cell r="F156">
            <v>29</v>
          </cell>
        </row>
        <row r="157">
          <cell r="D157" t="str">
            <v>Filled</v>
          </cell>
          <cell r="F157">
            <v>29</v>
          </cell>
        </row>
        <row r="158">
          <cell r="D158" t="str">
            <v>Filled</v>
          </cell>
          <cell r="F158">
            <v>29</v>
          </cell>
        </row>
        <row r="159">
          <cell r="D159" t="str">
            <v>Filled</v>
          </cell>
          <cell r="F159">
            <v>29</v>
          </cell>
        </row>
        <row r="160">
          <cell r="D160" t="str">
            <v>Failed To Fill</v>
          </cell>
          <cell r="F160">
            <v>29</v>
          </cell>
        </row>
        <row r="161">
          <cell r="D161" t="str">
            <v>Filled</v>
          </cell>
          <cell r="F161">
            <v>29</v>
          </cell>
        </row>
        <row r="162">
          <cell r="D162" t="str">
            <v>Filled</v>
          </cell>
          <cell r="F162">
            <v>29</v>
          </cell>
        </row>
        <row r="163">
          <cell r="D163" t="str">
            <v>Filled</v>
          </cell>
          <cell r="F163">
            <v>30</v>
          </cell>
        </row>
        <row r="164">
          <cell r="D164" t="str">
            <v>Failed To Fill</v>
          </cell>
          <cell r="F164">
            <v>30</v>
          </cell>
        </row>
        <row r="165">
          <cell r="D165" t="str">
            <v>Failed To Fill</v>
          </cell>
          <cell r="F165">
            <v>30</v>
          </cell>
        </row>
        <row r="166">
          <cell r="D166" t="str">
            <v>Filled</v>
          </cell>
          <cell r="F166">
            <v>30</v>
          </cell>
        </row>
        <row r="167">
          <cell r="D167" t="str">
            <v>Filled</v>
          </cell>
          <cell r="F167">
            <v>31</v>
          </cell>
        </row>
        <row r="168">
          <cell r="D168" t="str">
            <v>Filled</v>
          </cell>
          <cell r="F168">
            <v>31</v>
          </cell>
        </row>
        <row r="169">
          <cell r="D169" t="str">
            <v>Filled</v>
          </cell>
          <cell r="F169">
            <v>31</v>
          </cell>
        </row>
        <row r="170">
          <cell r="D170" t="str">
            <v>Filled</v>
          </cell>
          <cell r="F170">
            <v>31</v>
          </cell>
        </row>
        <row r="171">
          <cell r="D171" t="str">
            <v>Filled</v>
          </cell>
          <cell r="F171">
            <v>30</v>
          </cell>
        </row>
        <row r="172">
          <cell r="D172" t="str">
            <v>Failed To Fill</v>
          </cell>
          <cell r="F172">
            <v>30</v>
          </cell>
        </row>
        <row r="173">
          <cell r="D173" t="str">
            <v>Failed To Fill</v>
          </cell>
          <cell r="F173">
            <v>31</v>
          </cell>
        </row>
        <row r="174">
          <cell r="D174" t="str">
            <v>Filled</v>
          </cell>
          <cell r="F174">
            <v>31</v>
          </cell>
        </row>
        <row r="175">
          <cell r="D175" t="str">
            <v>Filled</v>
          </cell>
          <cell r="F175">
            <v>31</v>
          </cell>
        </row>
        <row r="176">
          <cell r="D176" t="str">
            <v>Filled</v>
          </cell>
          <cell r="F176">
            <v>31</v>
          </cell>
        </row>
        <row r="177">
          <cell r="D177" t="str">
            <v>Failed To Fill</v>
          </cell>
          <cell r="F177">
            <v>31</v>
          </cell>
        </row>
        <row r="178">
          <cell r="D178" t="str">
            <v>Filled</v>
          </cell>
          <cell r="F178">
            <v>32</v>
          </cell>
        </row>
        <row r="179">
          <cell r="D179" t="str">
            <v>Filled</v>
          </cell>
          <cell r="F179">
            <v>32</v>
          </cell>
        </row>
        <row r="180">
          <cell r="D180" t="str">
            <v>Filled</v>
          </cell>
          <cell r="F180">
            <v>32</v>
          </cell>
        </row>
        <row r="181">
          <cell r="D181" t="str">
            <v>Filled</v>
          </cell>
          <cell r="F181">
            <v>32</v>
          </cell>
        </row>
        <row r="182">
          <cell r="D182" t="str">
            <v>Filled</v>
          </cell>
          <cell r="F182">
            <v>32</v>
          </cell>
        </row>
        <row r="183">
          <cell r="D183" t="str">
            <v>Filled</v>
          </cell>
          <cell r="F183">
            <v>32</v>
          </cell>
        </row>
        <row r="184">
          <cell r="D184" t="str">
            <v>Filled</v>
          </cell>
          <cell r="F184">
            <v>32</v>
          </cell>
        </row>
        <row r="185">
          <cell r="D185" t="str">
            <v>Filled</v>
          </cell>
          <cell r="F185">
            <v>32</v>
          </cell>
        </row>
        <row r="186">
          <cell r="D186" t="str">
            <v>Filled</v>
          </cell>
          <cell r="F186">
            <v>32</v>
          </cell>
        </row>
        <row r="187">
          <cell r="D187" t="str">
            <v>Filled</v>
          </cell>
          <cell r="F187">
            <v>32</v>
          </cell>
        </row>
        <row r="188">
          <cell r="D188" t="str">
            <v>Filled</v>
          </cell>
          <cell r="F188">
            <v>34</v>
          </cell>
        </row>
        <row r="189">
          <cell r="D189" t="str">
            <v>Filled</v>
          </cell>
          <cell r="F189">
            <v>34</v>
          </cell>
        </row>
        <row r="190">
          <cell r="D190" t="str">
            <v>Filled</v>
          </cell>
          <cell r="F190">
            <v>34</v>
          </cell>
        </row>
        <row r="191">
          <cell r="D191" t="str">
            <v>Filled</v>
          </cell>
          <cell r="F191">
            <v>35</v>
          </cell>
        </row>
        <row r="192">
          <cell r="D192" t="str">
            <v>Filled</v>
          </cell>
          <cell r="F192">
            <v>33</v>
          </cell>
        </row>
        <row r="193">
          <cell r="D193" t="str">
            <v>Filled</v>
          </cell>
          <cell r="F193">
            <v>32</v>
          </cell>
        </row>
        <row r="194">
          <cell r="D194" t="str">
            <v>Filled</v>
          </cell>
          <cell r="F194">
            <v>33</v>
          </cell>
        </row>
        <row r="195">
          <cell r="D195" t="str">
            <v>Filled</v>
          </cell>
          <cell r="F195">
            <v>33</v>
          </cell>
        </row>
        <row r="196">
          <cell r="D196" t="str">
            <v>Failed To Fill</v>
          </cell>
          <cell r="F196">
            <v>28</v>
          </cell>
        </row>
        <row r="197">
          <cell r="D197" t="str">
            <v>Failed To Fill</v>
          </cell>
          <cell r="F197">
            <v>29</v>
          </cell>
        </row>
        <row r="198">
          <cell r="D198" t="str">
            <v>Filled</v>
          </cell>
          <cell r="F198">
            <v>36</v>
          </cell>
        </row>
        <row r="199">
          <cell r="D199" t="str">
            <v>Filled</v>
          </cell>
          <cell r="F199">
            <v>34</v>
          </cell>
        </row>
        <row r="200">
          <cell r="D200" t="str">
            <v>Filled</v>
          </cell>
          <cell r="F200">
            <v>31</v>
          </cell>
        </row>
        <row r="201">
          <cell r="D201" t="str">
            <v>Filled</v>
          </cell>
          <cell r="F201">
            <v>32</v>
          </cell>
        </row>
        <row r="202">
          <cell r="D202" t="str">
            <v>Filled</v>
          </cell>
          <cell r="F202">
            <v>32</v>
          </cell>
        </row>
        <row r="203">
          <cell r="D203" t="str">
            <v>Filled</v>
          </cell>
          <cell r="F203">
            <v>32</v>
          </cell>
        </row>
        <row r="204">
          <cell r="D204" t="str">
            <v>Filled</v>
          </cell>
          <cell r="F204">
            <v>32</v>
          </cell>
        </row>
        <row r="205">
          <cell r="D205" t="str">
            <v>Filled</v>
          </cell>
          <cell r="F205">
            <v>32</v>
          </cell>
        </row>
        <row r="206">
          <cell r="D206" t="str">
            <v>Filled</v>
          </cell>
          <cell r="F206">
            <v>33</v>
          </cell>
        </row>
        <row r="207">
          <cell r="D207" t="str">
            <v>Filled</v>
          </cell>
          <cell r="F207">
            <v>33</v>
          </cell>
        </row>
        <row r="208">
          <cell r="D208" t="str">
            <v>Filled</v>
          </cell>
          <cell r="F208">
            <v>33</v>
          </cell>
        </row>
        <row r="209">
          <cell r="D209" t="str">
            <v>Filled</v>
          </cell>
          <cell r="F209">
            <v>33</v>
          </cell>
        </row>
        <row r="210">
          <cell r="D210" t="str">
            <v>Filled</v>
          </cell>
          <cell r="F210">
            <v>33</v>
          </cell>
        </row>
        <row r="211">
          <cell r="D211" t="str">
            <v>Filled</v>
          </cell>
          <cell r="F211">
            <v>34</v>
          </cell>
        </row>
        <row r="212">
          <cell r="D212" t="str">
            <v>Filled</v>
          </cell>
          <cell r="F212">
            <v>34</v>
          </cell>
        </row>
        <row r="213">
          <cell r="D213" t="str">
            <v>Filled</v>
          </cell>
          <cell r="F213">
            <v>34</v>
          </cell>
        </row>
        <row r="214">
          <cell r="D214" t="str">
            <v>Filled</v>
          </cell>
          <cell r="F214">
            <v>35</v>
          </cell>
        </row>
        <row r="215">
          <cell r="D215" t="str">
            <v>Filled</v>
          </cell>
          <cell r="F215">
            <v>35</v>
          </cell>
        </row>
        <row r="216">
          <cell r="D216" t="str">
            <v>Filled</v>
          </cell>
          <cell r="F216">
            <v>35</v>
          </cell>
        </row>
        <row r="217">
          <cell r="D217" t="str">
            <v>Filled</v>
          </cell>
          <cell r="F217">
            <v>35</v>
          </cell>
        </row>
        <row r="218">
          <cell r="D218" t="str">
            <v>Filled</v>
          </cell>
          <cell r="F218">
            <v>35</v>
          </cell>
        </row>
        <row r="219">
          <cell r="D219" t="str">
            <v>Filled</v>
          </cell>
          <cell r="F219">
            <v>35</v>
          </cell>
        </row>
        <row r="220">
          <cell r="D220" t="str">
            <v>Filled</v>
          </cell>
          <cell r="F220">
            <v>35</v>
          </cell>
        </row>
        <row r="221">
          <cell r="D221" t="str">
            <v>Filled</v>
          </cell>
          <cell r="F221">
            <v>35</v>
          </cell>
        </row>
        <row r="222">
          <cell r="D222" t="str">
            <v>Filled</v>
          </cell>
          <cell r="F222">
            <v>36</v>
          </cell>
        </row>
        <row r="223">
          <cell r="D223" t="str">
            <v>Filled</v>
          </cell>
          <cell r="F223">
            <v>34</v>
          </cell>
        </row>
        <row r="224">
          <cell r="D224" t="str">
            <v>Filled</v>
          </cell>
          <cell r="F224">
            <v>34</v>
          </cell>
        </row>
        <row r="225">
          <cell r="D225" t="str">
            <v>Filled</v>
          </cell>
          <cell r="F225">
            <v>34</v>
          </cell>
        </row>
        <row r="226">
          <cell r="D226" t="str">
            <v>Filled</v>
          </cell>
          <cell r="F226">
            <v>34</v>
          </cell>
        </row>
        <row r="227">
          <cell r="D227" t="str">
            <v>Filled</v>
          </cell>
          <cell r="F227">
            <v>34</v>
          </cell>
        </row>
        <row r="228">
          <cell r="D228" t="str">
            <v>Filled</v>
          </cell>
          <cell r="F228">
            <v>35</v>
          </cell>
        </row>
        <row r="229">
          <cell r="D229" t="str">
            <v>Filled</v>
          </cell>
          <cell r="F229">
            <v>35</v>
          </cell>
        </row>
        <row r="230">
          <cell r="D230" t="str">
            <v>Filled</v>
          </cell>
          <cell r="F230">
            <v>35</v>
          </cell>
        </row>
        <row r="231">
          <cell r="D231" t="str">
            <v>Filled</v>
          </cell>
          <cell r="F231">
            <v>35</v>
          </cell>
        </row>
        <row r="232">
          <cell r="D232" t="str">
            <v>Filled</v>
          </cell>
          <cell r="F232">
            <v>35</v>
          </cell>
        </row>
        <row r="233">
          <cell r="D233" t="str">
            <v>Filled</v>
          </cell>
          <cell r="F233">
            <v>36</v>
          </cell>
        </row>
        <row r="234">
          <cell r="D234" t="str">
            <v>Filled</v>
          </cell>
          <cell r="F234">
            <v>36</v>
          </cell>
        </row>
        <row r="235">
          <cell r="D235" t="str">
            <v>Filled</v>
          </cell>
          <cell r="F235">
            <v>36</v>
          </cell>
        </row>
        <row r="236">
          <cell r="D236" t="str">
            <v>Filled</v>
          </cell>
          <cell r="F236">
            <v>36</v>
          </cell>
        </row>
        <row r="237">
          <cell r="D237" t="str">
            <v>Filled</v>
          </cell>
          <cell r="F237">
            <v>36</v>
          </cell>
        </row>
        <row r="238">
          <cell r="D238" t="str">
            <v>Filled</v>
          </cell>
          <cell r="F238">
            <v>37</v>
          </cell>
        </row>
        <row r="239">
          <cell r="D239" t="str">
            <v>Filled</v>
          </cell>
          <cell r="F239">
            <v>37</v>
          </cell>
        </row>
        <row r="240">
          <cell r="D240" t="str">
            <v>Filled</v>
          </cell>
          <cell r="F240">
            <v>36</v>
          </cell>
        </row>
        <row r="241">
          <cell r="D241" t="str">
            <v>Filled</v>
          </cell>
          <cell r="F241">
            <v>36</v>
          </cell>
        </row>
        <row r="242">
          <cell r="D242" t="str">
            <v>Filled</v>
          </cell>
          <cell r="F242">
            <v>36</v>
          </cell>
        </row>
        <row r="243">
          <cell r="D243" t="str">
            <v>Filled</v>
          </cell>
          <cell r="F243">
            <v>37</v>
          </cell>
        </row>
      </sheetData>
      <sheetData sheetId="1" refreshError="1"/>
      <sheetData sheetId="2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wData"/>
      <sheetName val="AggData"/>
      <sheetName val="Chart"/>
    </sheetNames>
    <sheetDataSet>
      <sheetData sheetId="0">
        <row r="2">
          <cell r="D2" t="str">
            <v>Failed To Fill</v>
          </cell>
          <cell r="F2">
            <v>4</v>
          </cell>
        </row>
        <row r="3">
          <cell r="D3" t="str">
            <v>Failed To Fill</v>
          </cell>
          <cell r="F3">
            <v>4</v>
          </cell>
        </row>
        <row r="4">
          <cell r="D4" t="str">
            <v>Failed To Fill</v>
          </cell>
          <cell r="F4">
            <v>6</v>
          </cell>
        </row>
        <row r="5">
          <cell r="D5" t="str">
            <v>Failed To Fill</v>
          </cell>
          <cell r="F5">
            <v>6</v>
          </cell>
        </row>
        <row r="6">
          <cell r="D6" t="str">
            <v>Failed To Fill</v>
          </cell>
          <cell r="F6">
            <v>6</v>
          </cell>
        </row>
        <row r="7">
          <cell r="D7" t="str">
            <v>Failed To Fill</v>
          </cell>
          <cell r="F7">
            <v>6</v>
          </cell>
        </row>
        <row r="8">
          <cell r="D8" t="str">
            <v>Failed To Fill</v>
          </cell>
          <cell r="F8">
            <v>8</v>
          </cell>
        </row>
        <row r="9">
          <cell r="D9" t="str">
            <v>Failed To Fill</v>
          </cell>
          <cell r="F9">
            <v>8</v>
          </cell>
        </row>
        <row r="10">
          <cell r="D10" t="str">
            <v>Failed To Fill</v>
          </cell>
          <cell r="F10">
            <v>8</v>
          </cell>
        </row>
        <row r="11">
          <cell r="D11" t="str">
            <v>Failed To Fill</v>
          </cell>
          <cell r="F11">
            <v>8</v>
          </cell>
        </row>
        <row r="12">
          <cell r="D12" t="str">
            <v>Failed To Fill</v>
          </cell>
          <cell r="F12">
            <v>8</v>
          </cell>
        </row>
        <row r="13">
          <cell r="D13" t="str">
            <v>Failed To Fill</v>
          </cell>
          <cell r="F13">
            <v>8</v>
          </cell>
        </row>
        <row r="14">
          <cell r="D14" t="str">
            <v>Failed To Fill</v>
          </cell>
          <cell r="F14">
            <v>8</v>
          </cell>
        </row>
        <row r="15">
          <cell r="D15" t="str">
            <v>Failed To Fill</v>
          </cell>
          <cell r="F15">
            <v>9</v>
          </cell>
        </row>
        <row r="16">
          <cell r="D16" t="str">
            <v>Failed To Fill</v>
          </cell>
          <cell r="F16">
            <v>10</v>
          </cell>
        </row>
        <row r="17">
          <cell r="D17" t="str">
            <v>Failed To Fill</v>
          </cell>
          <cell r="F17">
            <v>10</v>
          </cell>
        </row>
        <row r="18">
          <cell r="D18" t="str">
            <v>Failed To Fill</v>
          </cell>
          <cell r="F18">
            <v>10</v>
          </cell>
        </row>
        <row r="19">
          <cell r="D19" t="str">
            <v>Failed To Fill</v>
          </cell>
          <cell r="F19">
            <v>10</v>
          </cell>
        </row>
        <row r="20">
          <cell r="D20" t="str">
            <v>Failed To Fill</v>
          </cell>
          <cell r="F20">
            <v>12</v>
          </cell>
        </row>
        <row r="21">
          <cell r="D21" t="str">
            <v>Failed To Fill</v>
          </cell>
          <cell r="F21">
            <v>11</v>
          </cell>
        </row>
        <row r="22">
          <cell r="D22" t="str">
            <v>Failed To Fill</v>
          </cell>
          <cell r="F22">
            <v>13</v>
          </cell>
        </row>
        <row r="23">
          <cell r="D23" t="str">
            <v>Failed To Fill</v>
          </cell>
          <cell r="F23">
            <v>13</v>
          </cell>
        </row>
        <row r="24">
          <cell r="D24" t="str">
            <v>Failed To Fill</v>
          </cell>
          <cell r="F24">
            <v>15</v>
          </cell>
        </row>
        <row r="25">
          <cell r="D25" t="str">
            <v>Failed To Fill</v>
          </cell>
          <cell r="F25">
            <v>15</v>
          </cell>
        </row>
        <row r="26">
          <cell r="D26" t="str">
            <v>Failed To Fill</v>
          </cell>
          <cell r="F26">
            <v>15</v>
          </cell>
        </row>
        <row r="27">
          <cell r="D27" t="str">
            <v>Failed To Fill</v>
          </cell>
          <cell r="F27">
            <v>16</v>
          </cell>
        </row>
        <row r="28">
          <cell r="D28" t="str">
            <v>Failed To Fill</v>
          </cell>
          <cell r="F28">
            <v>16</v>
          </cell>
        </row>
        <row r="29">
          <cell r="D29" t="str">
            <v>Failed To Fill</v>
          </cell>
          <cell r="F29">
            <v>16</v>
          </cell>
        </row>
        <row r="30">
          <cell r="D30" t="str">
            <v>Failed To Fill</v>
          </cell>
          <cell r="F30">
            <v>16</v>
          </cell>
        </row>
        <row r="31">
          <cell r="D31" t="str">
            <v>Failed To Fill</v>
          </cell>
          <cell r="F31">
            <v>17</v>
          </cell>
        </row>
        <row r="32">
          <cell r="D32" t="str">
            <v>Failed To Fill</v>
          </cell>
          <cell r="F32">
            <v>17</v>
          </cell>
        </row>
        <row r="33">
          <cell r="D33" t="str">
            <v>Failed To Fill</v>
          </cell>
          <cell r="F33">
            <v>18</v>
          </cell>
        </row>
        <row r="34">
          <cell r="D34" t="str">
            <v>Failed To Fill</v>
          </cell>
          <cell r="F34">
            <v>18</v>
          </cell>
        </row>
        <row r="35">
          <cell r="D35" t="str">
            <v>Failed To Fill</v>
          </cell>
          <cell r="F35">
            <v>18</v>
          </cell>
        </row>
        <row r="36">
          <cell r="D36" t="str">
            <v>Failed To Fill</v>
          </cell>
          <cell r="F36">
            <v>20</v>
          </cell>
        </row>
        <row r="37">
          <cell r="D37" t="str">
            <v>Failed To Fill</v>
          </cell>
          <cell r="F37">
            <v>21</v>
          </cell>
        </row>
        <row r="38">
          <cell r="D38" t="str">
            <v>Failed To Fill</v>
          </cell>
          <cell r="F38">
            <v>21</v>
          </cell>
        </row>
        <row r="39">
          <cell r="D39" t="str">
            <v>Failed To Fill</v>
          </cell>
          <cell r="F39">
            <v>21</v>
          </cell>
        </row>
        <row r="40">
          <cell r="D40" t="str">
            <v>Failed To Fill</v>
          </cell>
          <cell r="F40">
            <v>21</v>
          </cell>
        </row>
        <row r="41">
          <cell r="D41" t="str">
            <v>Failed To Fill</v>
          </cell>
          <cell r="F41">
            <v>24</v>
          </cell>
        </row>
        <row r="42">
          <cell r="D42" t="str">
            <v>Failed To Fill</v>
          </cell>
          <cell r="F42">
            <v>25</v>
          </cell>
        </row>
        <row r="43">
          <cell r="D43" t="str">
            <v>Failed To Fill</v>
          </cell>
          <cell r="F43">
            <v>25</v>
          </cell>
        </row>
        <row r="44">
          <cell r="D44" t="str">
            <v>Failed To Fill</v>
          </cell>
          <cell r="F44">
            <v>25</v>
          </cell>
        </row>
        <row r="45">
          <cell r="D45" t="str">
            <v>Failed To Fill</v>
          </cell>
          <cell r="F45">
            <v>26</v>
          </cell>
        </row>
        <row r="46">
          <cell r="D46" t="str">
            <v>Failed To Fill</v>
          </cell>
          <cell r="F46">
            <v>26</v>
          </cell>
        </row>
        <row r="47">
          <cell r="D47" t="str">
            <v>Failed To Fill</v>
          </cell>
          <cell r="F47">
            <v>26</v>
          </cell>
        </row>
        <row r="48">
          <cell r="D48" t="str">
            <v>Failed To Fill</v>
          </cell>
          <cell r="F48">
            <v>27</v>
          </cell>
        </row>
        <row r="49">
          <cell r="D49" t="str">
            <v>Failed To Fill</v>
          </cell>
          <cell r="F49">
            <v>27</v>
          </cell>
        </row>
        <row r="50">
          <cell r="D50" t="str">
            <v>Failed To Fill</v>
          </cell>
          <cell r="F50">
            <v>27</v>
          </cell>
        </row>
        <row r="51">
          <cell r="D51" t="str">
            <v>Failed To Fill</v>
          </cell>
          <cell r="F51">
            <v>27</v>
          </cell>
        </row>
        <row r="52">
          <cell r="D52" t="str">
            <v>Failed To Fill</v>
          </cell>
          <cell r="F52">
            <v>28</v>
          </cell>
        </row>
        <row r="53">
          <cell r="D53" t="str">
            <v>Failed To Fill</v>
          </cell>
          <cell r="F53">
            <v>27</v>
          </cell>
        </row>
        <row r="54">
          <cell r="D54" t="str">
            <v>Failed To Fill</v>
          </cell>
          <cell r="F54">
            <v>28</v>
          </cell>
        </row>
        <row r="55">
          <cell r="D55" t="str">
            <v>Failed To Fill</v>
          </cell>
          <cell r="F55">
            <v>28</v>
          </cell>
        </row>
        <row r="56">
          <cell r="D56" t="str">
            <v>Failed To Fill</v>
          </cell>
          <cell r="F56">
            <v>28</v>
          </cell>
        </row>
        <row r="57">
          <cell r="D57" t="str">
            <v>Failed To Fill</v>
          </cell>
          <cell r="F57">
            <v>28</v>
          </cell>
        </row>
        <row r="58">
          <cell r="D58" t="str">
            <v>Failed To Fill</v>
          </cell>
          <cell r="F58">
            <v>29</v>
          </cell>
        </row>
        <row r="59">
          <cell r="D59" t="str">
            <v>Failed To Fill</v>
          </cell>
          <cell r="F59">
            <v>29</v>
          </cell>
        </row>
        <row r="60">
          <cell r="D60" t="str">
            <v>Failed To Fill</v>
          </cell>
          <cell r="F60">
            <v>31</v>
          </cell>
        </row>
        <row r="61">
          <cell r="D61" t="str">
            <v>Failed To Fill</v>
          </cell>
          <cell r="F61">
            <v>31</v>
          </cell>
        </row>
        <row r="62">
          <cell r="D62" t="str">
            <v>Failed To Fill</v>
          </cell>
          <cell r="F62">
            <v>31</v>
          </cell>
        </row>
        <row r="63">
          <cell r="D63" t="str">
            <v>Failed To Fill</v>
          </cell>
          <cell r="F63">
            <v>31</v>
          </cell>
        </row>
        <row r="64">
          <cell r="D64" t="str">
            <v>Failed To Fill</v>
          </cell>
          <cell r="F64">
            <v>31</v>
          </cell>
        </row>
        <row r="65">
          <cell r="D65" t="str">
            <v>Failed To Fill</v>
          </cell>
          <cell r="F65">
            <v>31</v>
          </cell>
        </row>
        <row r="66">
          <cell r="D66" t="str">
            <v>Failed To Fill</v>
          </cell>
          <cell r="F66">
            <v>31</v>
          </cell>
        </row>
        <row r="67">
          <cell r="D67" t="str">
            <v>Failed To Fill</v>
          </cell>
          <cell r="F67">
            <v>32</v>
          </cell>
        </row>
        <row r="68">
          <cell r="D68" t="str">
            <v>Failed To Fill</v>
          </cell>
          <cell r="F68">
            <v>32</v>
          </cell>
        </row>
        <row r="69">
          <cell r="D69" t="str">
            <v>Failed To Fill</v>
          </cell>
          <cell r="F69">
            <v>33</v>
          </cell>
        </row>
        <row r="70">
          <cell r="D70" t="str">
            <v>Failed To Fill</v>
          </cell>
          <cell r="F70">
            <v>33</v>
          </cell>
        </row>
        <row r="71">
          <cell r="D71" t="str">
            <v>Failed To Fill</v>
          </cell>
          <cell r="F71">
            <v>33</v>
          </cell>
        </row>
        <row r="72">
          <cell r="D72" t="str">
            <v>Failed To Fill</v>
          </cell>
          <cell r="F72">
            <v>34</v>
          </cell>
        </row>
        <row r="73">
          <cell r="D73" t="str">
            <v>Failed To Fill</v>
          </cell>
          <cell r="F73">
            <v>34</v>
          </cell>
        </row>
        <row r="74">
          <cell r="D74" t="str">
            <v>Failed To Fill</v>
          </cell>
          <cell r="F74">
            <v>35</v>
          </cell>
        </row>
        <row r="75">
          <cell r="D75" t="str">
            <v>Failed To Fill</v>
          </cell>
          <cell r="F75">
            <v>35</v>
          </cell>
        </row>
        <row r="76">
          <cell r="D76" t="str">
            <v>Failed To Fill</v>
          </cell>
          <cell r="F76">
            <v>35</v>
          </cell>
        </row>
        <row r="77">
          <cell r="D77" t="str">
            <v>Failed To Fill</v>
          </cell>
          <cell r="F77">
            <v>35</v>
          </cell>
        </row>
        <row r="78">
          <cell r="D78" t="str">
            <v>Failed To Fill</v>
          </cell>
          <cell r="F78">
            <v>35</v>
          </cell>
        </row>
        <row r="79">
          <cell r="D79" t="str">
            <v>Failed To Fill</v>
          </cell>
          <cell r="F79">
            <v>36</v>
          </cell>
        </row>
        <row r="80">
          <cell r="D80" t="str">
            <v>Failed To Fill</v>
          </cell>
          <cell r="F80">
            <v>36</v>
          </cell>
        </row>
        <row r="81">
          <cell r="D81" t="str">
            <v>Failed To Fill</v>
          </cell>
          <cell r="F81">
            <v>36</v>
          </cell>
        </row>
        <row r="82">
          <cell r="D82" t="str">
            <v>Filled</v>
          </cell>
          <cell r="F82">
            <v>1</v>
          </cell>
        </row>
        <row r="83">
          <cell r="D83" t="str">
            <v>Filled</v>
          </cell>
          <cell r="F83">
            <v>2</v>
          </cell>
        </row>
        <row r="84">
          <cell r="D84" t="str">
            <v>Filled</v>
          </cell>
          <cell r="F84">
            <v>2</v>
          </cell>
        </row>
        <row r="85">
          <cell r="D85" t="str">
            <v>Filled</v>
          </cell>
          <cell r="F85">
            <v>2</v>
          </cell>
        </row>
        <row r="86">
          <cell r="D86" t="str">
            <v>Filled</v>
          </cell>
          <cell r="F86">
            <v>2</v>
          </cell>
        </row>
        <row r="87">
          <cell r="D87" t="str">
            <v>Filled</v>
          </cell>
          <cell r="F87">
            <v>2</v>
          </cell>
        </row>
        <row r="88">
          <cell r="D88" t="str">
            <v>Filled</v>
          </cell>
          <cell r="F88">
            <v>3</v>
          </cell>
        </row>
        <row r="89">
          <cell r="D89" t="str">
            <v>Filled</v>
          </cell>
          <cell r="F89">
            <v>3</v>
          </cell>
        </row>
        <row r="90">
          <cell r="D90" t="str">
            <v>Filled</v>
          </cell>
          <cell r="F90">
            <v>3</v>
          </cell>
        </row>
        <row r="91">
          <cell r="D91" t="str">
            <v>Filled</v>
          </cell>
          <cell r="F91">
            <v>3</v>
          </cell>
        </row>
        <row r="92">
          <cell r="D92" t="str">
            <v>Filled</v>
          </cell>
          <cell r="F92">
            <v>3</v>
          </cell>
        </row>
        <row r="93">
          <cell r="D93" t="str">
            <v>Filled</v>
          </cell>
          <cell r="F93">
            <v>4</v>
          </cell>
        </row>
        <row r="94">
          <cell r="D94" t="str">
            <v>Filled</v>
          </cell>
          <cell r="F94">
            <v>4</v>
          </cell>
        </row>
        <row r="95">
          <cell r="D95" t="str">
            <v>Filled</v>
          </cell>
          <cell r="F95">
            <v>4</v>
          </cell>
        </row>
        <row r="96">
          <cell r="D96" t="str">
            <v>Filled</v>
          </cell>
          <cell r="F96">
            <v>4</v>
          </cell>
        </row>
        <row r="97">
          <cell r="D97" t="str">
            <v>Filled</v>
          </cell>
          <cell r="F97">
            <v>4</v>
          </cell>
        </row>
        <row r="98">
          <cell r="D98" t="str">
            <v>Filled</v>
          </cell>
          <cell r="F98">
            <v>4</v>
          </cell>
        </row>
        <row r="99">
          <cell r="D99" t="str">
            <v>Filled</v>
          </cell>
          <cell r="F99">
            <v>1</v>
          </cell>
        </row>
        <row r="100">
          <cell r="D100" t="str">
            <v>Filled</v>
          </cell>
          <cell r="F100">
            <v>2</v>
          </cell>
        </row>
        <row r="101">
          <cell r="D101" t="str">
            <v>Filled</v>
          </cell>
          <cell r="F101">
            <v>2</v>
          </cell>
        </row>
        <row r="102">
          <cell r="D102" t="str">
            <v>Filled</v>
          </cell>
          <cell r="F102">
            <v>2</v>
          </cell>
        </row>
        <row r="103">
          <cell r="D103" t="str">
            <v>Filled</v>
          </cell>
          <cell r="F103">
            <v>2</v>
          </cell>
        </row>
        <row r="104">
          <cell r="D104" t="str">
            <v>Filled</v>
          </cell>
          <cell r="F104">
            <v>2</v>
          </cell>
        </row>
        <row r="105">
          <cell r="D105" t="str">
            <v>Filled</v>
          </cell>
          <cell r="F105">
            <v>3</v>
          </cell>
        </row>
        <row r="106">
          <cell r="D106" t="str">
            <v>Filled</v>
          </cell>
          <cell r="F106">
            <v>3</v>
          </cell>
        </row>
        <row r="107">
          <cell r="D107" t="str">
            <v>Filled</v>
          </cell>
          <cell r="F107">
            <v>3</v>
          </cell>
        </row>
        <row r="108">
          <cell r="D108" t="str">
            <v>Filled</v>
          </cell>
          <cell r="F108">
            <v>3</v>
          </cell>
        </row>
        <row r="109">
          <cell r="D109" t="str">
            <v>Filled</v>
          </cell>
          <cell r="F109">
            <v>3</v>
          </cell>
        </row>
        <row r="110">
          <cell r="D110" t="str">
            <v>Filled</v>
          </cell>
          <cell r="F110">
            <v>4</v>
          </cell>
        </row>
        <row r="111">
          <cell r="D111" t="str">
            <v>Filled</v>
          </cell>
          <cell r="F111">
            <v>4</v>
          </cell>
        </row>
        <row r="112">
          <cell r="D112" t="str">
            <v>Filled</v>
          </cell>
          <cell r="F112">
            <v>4</v>
          </cell>
        </row>
        <row r="113">
          <cell r="D113" t="str">
            <v>Filled</v>
          </cell>
          <cell r="F113">
            <v>4</v>
          </cell>
        </row>
        <row r="114">
          <cell r="D114" t="str">
            <v>Filled</v>
          </cell>
          <cell r="F114">
            <v>4</v>
          </cell>
        </row>
        <row r="115">
          <cell r="D115" t="str">
            <v>Filled</v>
          </cell>
          <cell r="F115">
            <v>5</v>
          </cell>
        </row>
        <row r="116">
          <cell r="D116" t="str">
            <v>Filled</v>
          </cell>
          <cell r="F116">
            <v>5</v>
          </cell>
        </row>
        <row r="117">
          <cell r="D117" t="str">
            <v>Filled</v>
          </cell>
          <cell r="F117">
            <v>5</v>
          </cell>
        </row>
        <row r="118">
          <cell r="D118" t="str">
            <v>Filled</v>
          </cell>
          <cell r="F118">
            <v>5</v>
          </cell>
        </row>
        <row r="119">
          <cell r="D119" t="str">
            <v>Filled</v>
          </cell>
          <cell r="F119">
            <v>6</v>
          </cell>
        </row>
        <row r="120">
          <cell r="D120" t="str">
            <v>Filled</v>
          </cell>
          <cell r="F120">
            <v>6</v>
          </cell>
        </row>
        <row r="121">
          <cell r="D121" t="str">
            <v>Filled</v>
          </cell>
          <cell r="F121">
            <v>6</v>
          </cell>
        </row>
        <row r="122">
          <cell r="D122" t="str">
            <v>Filled</v>
          </cell>
          <cell r="F122">
            <v>6</v>
          </cell>
        </row>
        <row r="123">
          <cell r="D123" t="str">
            <v>Filled</v>
          </cell>
          <cell r="F123">
            <v>6</v>
          </cell>
        </row>
        <row r="124">
          <cell r="D124" t="str">
            <v>Filled</v>
          </cell>
          <cell r="F124">
            <v>7</v>
          </cell>
        </row>
        <row r="125">
          <cell r="D125" t="str">
            <v>Filled</v>
          </cell>
          <cell r="F125">
            <v>7</v>
          </cell>
        </row>
        <row r="126">
          <cell r="D126" t="str">
            <v>Filled</v>
          </cell>
          <cell r="F126">
            <v>7</v>
          </cell>
        </row>
        <row r="127">
          <cell r="D127" t="str">
            <v>Filled</v>
          </cell>
          <cell r="F127">
            <v>7</v>
          </cell>
        </row>
        <row r="128">
          <cell r="D128" t="str">
            <v>Filled</v>
          </cell>
          <cell r="F128">
            <v>7</v>
          </cell>
        </row>
        <row r="129">
          <cell r="D129" t="str">
            <v>Filled</v>
          </cell>
          <cell r="F129">
            <v>8</v>
          </cell>
        </row>
        <row r="130">
          <cell r="D130" t="str">
            <v>Filled</v>
          </cell>
          <cell r="F130">
            <v>8</v>
          </cell>
        </row>
        <row r="131">
          <cell r="D131" t="str">
            <v>Filled</v>
          </cell>
          <cell r="F131">
            <v>8</v>
          </cell>
        </row>
        <row r="132">
          <cell r="D132" t="str">
            <v>Filled</v>
          </cell>
          <cell r="F132">
            <v>8</v>
          </cell>
        </row>
        <row r="133">
          <cell r="D133" t="str">
            <v>Filled</v>
          </cell>
          <cell r="F133">
            <v>8</v>
          </cell>
        </row>
        <row r="134">
          <cell r="D134" t="str">
            <v>Filled</v>
          </cell>
          <cell r="F134">
            <v>9</v>
          </cell>
        </row>
        <row r="135">
          <cell r="D135" t="str">
            <v>Filled</v>
          </cell>
          <cell r="F135">
            <v>9</v>
          </cell>
        </row>
        <row r="136">
          <cell r="D136" t="str">
            <v>Filled</v>
          </cell>
          <cell r="F136">
            <v>9</v>
          </cell>
        </row>
        <row r="137">
          <cell r="D137" t="str">
            <v>Filled</v>
          </cell>
          <cell r="F137">
            <v>9</v>
          </cell>
        </row>
        <row r="138">
          <cell r="D138" t="str">
            <v>Filled</v>
          </cell>
          <cell r="F138">
            <v>9</v>
          </cell>
        </row>
        <row r="139">
          <cell r="D139" t="str">
            <v>Filled</v>
          </cell>
          <cell r="F139">
            <v>3</v>
          </cell>
        </row>
        <row r="140">
          <cell r="D140" t="str">
            <v>Filled</v>
          </cell>
          <cell r="F140">
            <v>4</v>
          </cell>
        </row>
        <row r="141">
          <cell r="D141" t="str">
            <v>Filled</v>
          </cell>
          <cell r="F141">
            <v>1</v>
          </cell>
        </row>
        <row r="142">
          <cell r="D142" t="str">
            <v>Filled</v>
          </cell>
          <cell r="F142">
            <v>2</v>
          </cell>
        </row>
        <row r="143">
          <cell r="D143" t="str">
            <v>Filled</v>
          </cell>
          <cell r="F143">
            <v>2</v>
          </cell>
        </row>
        <row r="144">
          <cell r="D144" t="str">
            <v>Filled</v>
          </cell>
          <cell r="F144">
            <v>2</v>
          </cell>
        </row>
        <row r="145">
          <cell r="D145" t="str">
            <v>Filled</v>
          </cell>
          <cell r="F145">
            <v>2</v>
          </cell>
        </row>
        <row r="146">
          <cell r="D146" t="str">
            <v>Filled</v>
          </cell>
          <cell r="F146">
            <v>2</v>
          </cell>
        </row>
        <row r="147">
          <cell r="D147" t="str">
            <v>Filled</v>
          </cell>
          <cell r="F147">
            <v>3</v>
          </cell>
        </row>
        <row r="148">
          <cell r="D148" t="str">
            <v>Filled</v>
          </cell>
          <cell r="F148">
            <v>3</v>
          </cell>
        </row>
        <row r="149">
          <cell r="D149" t="str">
            <v>Filled</v>
          </cell>
          <cell r="F149">
            <v>3</v>
          </cell>
        </row>
        <row r="150">
          <cell r="D150" t="str">
            <v>Filled</v>
          </cell>
          <cell r="F150">
            <v>3</v>
          </cell>
        </row>
        <row r="151">
          <cell r="D151" t="str">
            <v>Filled</v>
          </cell>
          <cell r="F151">
            <v>3</v>
          </cell>
        </row>
        <row r="152">
          <cell r="D152" t="str">
            <v>Filled</v>
          </cell>
          <cell r="F152">
            <v>4</v>
          </cell>
        </row>
        <row r="153">
          <cell r="D153" t="str">
            <v>Filled</v>
          </cell>
          <cell r="F153">
            <v>4</v>
          </cell>
        </row>
        <row r="154">
          <cell r="D154" t="str">
            <v>Filled</v>
          </cell>
          <cell r="F154">
            <v>4</v>
          </cell>
        </row>
        <row r="155">
          <cell r="D155" t="str">
            <v>Filled</v>
          </cell>
          <cell r="F155">
            <v>4</v>
          </cell>
        </row>
        <row r="156">
          <cell r="D156" t="str">
            <v>Filled</v>
          </cell>
          <cell r="F156">
            <v>4</v>
          </cell>
        </row>
        <row r="157">
          <cell r="D157" t="str">
            <v>Filled</v>
          </cell>
          <cell r="F157">
            <v>5</v>
          </cell>
        </row>
        <row r="158">
          <cell r="D158" t="str">
            <v>Filled</v>
          </cell>
          <cell r="F158">
            <v>5</v>
          </cell>
        </row>
        <row r="159">
          <cell r="D159" t="str">
            <v>Filled</v>
          </cell>
          <cell r="F159">
            <v>5</v>
          </cell>
        </row>
        <row r="160">
          <cell r="D160" t="str">
            <v>Filled</v>
          </cell>
          <cell r="F160">
            <v>5</v>
          </cell>
        </row>
        <row r="161">
          <cell r="D161" t="str">
            <v>Filled</v>
          </cell>
          <cell r="F161">
            <v>6</v>
          </cell>
        </row>
        <row r="162">
          <cell r="D162" t="str">
            <v>Filled</v>
          </cell>
          <cell r="F162">
            <v>6</v>
          </cell>
        </row>
        <row r="163">
          <cell r="D163" t="str">
            <v>Filled</v>
          </cell>
          <cell r="F163">
            <v>6</v>
          </cell>
        </row>
        <row r="164">
          <cell r="D164" t="str">
            <v>Filled</v>
          </cell>
          <cell r="F164">
            <v>6</v>
          </cell>
        </row>
        <row r="165">
          <cell r="D165" t="str">
            <v>Filled</v>
          </cell>
          <cell r="F165">
            <v>6</v>
          </cell>
        </row>
        <row r="166">
          <cell r="D166" t="str">
            <v>Filled</v>
          </cell>
          <cell r="F166">
            <v>7</v>
          </cell>
        </row>
        <row r="167">
          <cell r="D167" t="str">
            <v>Filled</v>
          </cell>
          <cell r="F167">
            <v>7</v>
          </cell>
        </row>
        <row r="168">
          <cell r="D168" t="str">
            <v>Filled</v>
          </cell>
          <cell r="F168">
            <v>7</v>
          </cell>
        </row>
        <row r="169">
          <cell r="D169" t="str">
            <v>Filled</v>
          </cell>
          <cell r="F169">
            <v>7</v>
          </cell>
        </row>
        <row r="170">
          <cell r="D170" t="str">
            <v>Filled</v>
          </cell>
          <cell r="F170">
            <v>7</v>
          </cell>
        </row>
        <row r="171">
          <cell r="D171" t="str">
            <v>Filled</v>
          </cell>
          <cell r="F171">
            <v>8</v>
          </cell>
        </row>
        <row r="172">
          <cell r="D172" t="str">
            <v>Filled</v>
          </cell>
          <cell r="F172">
            <v>8</v>
          </cell>
        </row>
        <row r="173">
          <cell r="D173" t="str">
            <v>Filled</v>
          </cell>
          <cell r="F173">
            <v>8</v>
          </cell>
        </row>
        <row r="174">
          <cell r="D174" t="str">
            <v>Filled</v>
          </cell>
          <cell r="F174">
            <v>8</v>
          </cell>
        </row>
        <row r="175">
          <cell r="D175" t="str">
            <v>Filled</v>
          </cell>
          <cell r="F175">
            <v>8</v>
          </cell>
        </row>
        <row r="176">
          <cell r="D176" t="str">
            <v>Filled</v>
          </cell>
          <cell r="F176">
            <v>9</v>
          </cell>
        </row>
        <row r="177">
          <cell r="D177" t="str">
            <v>Filled</v>
          </cell>
          <cell r="F177">
            <v>9</v>
          </cell>
        </row>
        <row r="178">
          <cell r="D178" t="str">
            <v>Filled</v>
          </cell>
          <cell r="F178">
            <v>9</v>
          </cell>
        </row>
        <row r="179">
          <cell r="D179" t="str">
            <v>Filled</v>
          </cell>
          <cell r="F179">
            <v>9</v>
          </cell>
        </row>
        <row r="180">
          <cell r="D180" t="str">
            <v>Filled</v>
          </cell>
          <cell r="F180">
            <v>9</v>
          </cell>
        </row>
        <row r="181">
          <cell r="D181" t="str">
            <v>Filled</v>
          </cell>
          <cell r="F181">
            <v>10</v>
          </cell>
        </row>
        <row r="182">
          <cell r="D182" t="str">
            <v>Filled</v>
          </cell>
          <cell r="F182">
            <v>10</v>
          </cell>
        </row>
        <row r="183">
          <cell r="D183" t="str">
            <v>Filled</v>
          </cell>
          <cell r="F183">
            <v>10</v>
          </cell>
        </row>
        <row r="184">
          <cell r="D184" t="str">
            <v>Filled</v>
          </cell>
          <cell r="F184">
            <v>10</v>
          </cell>
        </row>
        <row r="185">
          <cell r="D185" t="str">
            <v>Filled</v>
          </cell>
          <cell r="F185">
            <v>10</v>
          </cell>
        </row>
        <row r="186">
          <cell r="D186" t="str">
            <v>Filled</v>
          </cell>
          <cell r="F186">
            <v>11</v>
          </cell>
        </row>
        <row r="187">
          <cell r="D187" t="str">
            <v>Filled</v>
          </cell>
          <cell r="F187">
            <v>11</v>
          </cell>
        </row>
        <row r="188">
          <cell r="D188" t="str">
            <v>Filled</v>
          </cell>
          <cell r="F188">
            <v>11</v>
          </cell>
        </row>
        <row r="189">
          <cell r="D189" t="str">
            <v>Filled</v>
          </cell>
          <cell r="F189">
            <v>12</v>
          </cell>
        </row>
        <row r="190">
          <cell r="D190" t="str">
            <v>Filled</v>
          </cell>
          <cell r="F190">
            <v>12</v>
          </cell>
        </row>
        <row r="191">
          <cell r="D191" t="str">
            <v>Filled</v>
          </cell>
          <cell r="F191">
            <v>12</v>
          </cell>
        </row>
        <row r="192">
          <cell r="D192" t="str">
            <v>Filled</v>
          </cell>
          <cell r="F192">
            <v>12</v>
          </cell>
        </row>
        <row r="193">
          <cell r="D193" t="str">
            <v>Filled</v>
          </cell>
          <cell r="F193">
            <v>12</v>
          </cell>
        </row>
        <row r="194">
          <cell r="D194" t="str">
            <v>Filled</v>
          </cell>
          <cell r="F194">
            <v>13</v>
          </cell>
        </row>
        <row r="195">
          <cell r="D195" t="str">
            <v>Filled</v>
          </cell>
          <cell r="F195">
            <v>13</v>
          </cell>
        </row>
        <row r="196">
          <cell r="D196" t="str">
            <v>Filled</v>
          </cell>
          <cell r="F196">
            <v>13</v>
          </cell>
        </row>
        <row r="197">
          <cell r="D197" t="str">
            <v>Filled</v>
          </cell>
          <cell r="F197">
            <v>13</v>
          </cell>
        </row>
        <row r="198">
          <cell r="D198" t="str">
            <v>Filled</v>
          </cell>
          <cell r="F198">
            <v>13</v>
          </cell>
        </row>
        <row r="199">
          <cell r="D199" t="str">
            <v>Filled</v>
          </cell>
          <cell r="F199">
            <v>14</v>
          </cell>
        </row>
        <row r="200">
          <cell r="D200" t="str">
            <v>Filled</v>
          </cell>
          <cell r="F200">
            <v>14</v>
          </cell>
        </row>
        <row r="201">
          <cell r="D201" t="str">
            <v>Filled</v>
          </cell>
          <cell r="F201">
            <v>14</v>
          </cell>
        </row>
        <row r="202">
          <cell r="D202" t="str">
            <v>Filled</v>
          </cell>
          <cell r="F202">
            <v>14</v>
          </cell>
        </row>
        <row r="203">
          <cell r="D203" t="str">
            <v>Filled</v>
          </cell>
          <cell r="F203">
            <v>14</v>
          </cell>
        </row>
        <row r="204">
          <cell r="D204" t="str">
            <v>Filled</v>
          </cell>
          <cell r="F204">
            <v>15</v>
          </cell>
        </row>
        <row r="205">
          <cell r="D205" t="str">
            <v>Filled</v>
          </cell>
          <cell r="F205">
            <v>15</v>
          </cell>
        </row>
        <row r="206">
          <cell r="D206" t="str">
            <v>Filled</v>
          </cell>
          <cell r="F206">
            <v>15</v>
          </cell>
        </row>
        <row r="207">
          <cell r="D207" t="str">
            <v>Filled</v>
          </cell>
          <cell r="F207">
            <v>15</v>
          </cell>
        </row>
        <row r="208">
          <cell r="D208" t="str">
            <v>Filled</v>
          </cell>
          <cell r="F208">
            <v>16</v>
          </cell>
        </row>
        <row r="209">
          <cell r="D209" t="str">
            <v>Filled</v>
          </cell>
          <cell r="F209">
            <v>16</v>
          </cell>
        </row>
        <row r="210">
          <cell r="D210" t="str">
            <v>Filled</v>
          </cell>
          <cell r="F210">
            <v>16</v>
          </cell>
        </row>
        <row r="211">
          <cell r="D211" t="str">
            <v>Filled</v>
          </cell>
          <cell r="F211">
            <v>16</v>
          </cell>
        </row>
        <row r="212">
          <cell r="D212" t="str">
            <v>Filled</v>
          </cell>
          <cell r="F212">
            <v>16</v>
          </cell>
        </row>
        <row r="213">
          <cell r="D213" t="str">
            <v>Filled</v>
          </cell>
          <cell r="F213">
            <v>17</v>
          </cell>
        </row>
        <row r="214">
          <cell r="D214" t="str">
            <v>Filled</v>
          </cell>
          <cell r="F214">
            <v>17</v>
          </cell>
        </row>
        <row r="215">
          <cell r="D215" t="str">
            <v>Filled</v>
          </cell>
          <cell r="F215">
            <v>4</v>
          </cell>
        </row>
        <row r="216">
          <cell r="D216" t="str">
            <v>Filled</v>
          </cell>
          <cell r="F216">
            <v>5</v>
          </cell>
        </row>
        <row r="217">
          <cell r="D217" t="str">
            <v>Filled</v>
          </cell>
          <cell r="F217">
            <v>5</v>
          </cell>
        </row>
        <row r="218">
          <cell r="D218" t="str">
            <v>Filled</v>
          </cell>
          <cell r="F218">
            <v>5</v>
          </cell>
        </row>
        <row r="219">
          <cell r="D219" t="str">
            <v>Filled</v>
          </cell>
          <cell r="F219">
            <v>5</v>
          </cell>
        </row>
        <row r="220">
          <cell r="D220" t="str">
            <v>Filled</v>
          </cell>
          <cell r="F220">
            <v>6</v>
          </cell>
        </row>
        <row r="221">
          <cell r="D221" t="str">
            <v>Filled</v>
          </cell>
          <cell r="F221">
            <v>6</v>
          </cell>
        </row>
        <row r="222">
          <cell r="D222" t="str">
            <v>Filled</v>
          </cell>
          <cell r="F222">
            <v>7</v>
          </cell>
        </row>
        <row r="223">
          <cell r="D223" t="str">
            <v>Filled</v>
          </cell>
          <cell r="F223">
            <v>7</v>
          </cell>
        </row>
        <row r="224">
          <cell r="D224" t="str">
            <v>Filled</v>
          </cell>
          <cell r="F224">
            <v>7</v>
          </cell>
        </row>
        <row r="225">
          <cell r="D225" t="str">
            <v>Filled</v>
          </cell>
          <cell r="F225">
            <v>7</v>
          </cell>
        </row>
        <row r="226">
          <cell r="D226" t="str">
            <v>Filled</v>
          </cell>
          <cell r="F226">
            <v>7</v>
          </cell>
        </row>
        <row r="227">
          <cell r="D227" t="str">
            <v>Filled</v>
          </cell>
          <cell r="F227">
            <v>8</v>
          </cell>
        </row>
        <row r="228">
          <cell r="D228" t="str">
            <v>Filled</v>
          </cell>
          <cell r="F228">
            <v>8</v>
          </cell>
        </row>
        <row r="229">
          <cell r="D229" t="str">
            <v>Filled</v>
          </cell>
          <cell r="F229">
            <v>8</v>
          </cell>
        </row>
        <row r="230">
          <cell r="D230" t="str">
            <v>Filled</v>
          </cell>
          <cell r="F230">
            <v>8</v>
          </cell>
        </row>
        <row r="231">
          <cell r="D231" t="str">
            <v>Filled</v>
          </cell>
          <cell r="F231">
            <v>8</v>
          </cell>
        </row>
        <row r="232">
          <cell r="D232" t="str">
            <v>Filled</v>
          </cell>
          <cell r="F232">
            <v>9</v>
          </cell>
        </row>
        <row r="233">
          <cell r="D233" t="str">
            <v>Filled</v>
          </cell>
          <cell r="F233">
            <v>9</v>
          </cell>
        </row>
        <row r="234">
          <cell r="D234" t="str">
            <v>Filled</v>
          </cell>
          <cell r="F234">
            <v>9</v>
          </cell>
        </row>
        <row r="235">
          <cell r="D235" t="str">
            <v>Filled</v>
          </cell>
          <cell r="F235">
            <v>9</v>
          </cell>
        </row>
        <row r="236">
          <cell r="D236" t="str">
            <v>Filled</v>
          </cell>
          <cell r="F236">
            <v>9</v>
          </cell>
        </row>
        <row r="237">
          <cell r="D237" t="str">
            <v>Filled</v>
          </cell>
          <cell r="F237">
            <v>10</v>
          </cell>
        </row>
        <row r="238">
          <cell r="D238" t="str">
            <v>Filled</v>
          </cell>
          <cell r="F238">
            <v>10</v>
          </cell>
        </row>
        <row r="239">
          <cell r="D239" t="str">
            <v>Filled</v>
          </cell>
          <cell r="F239">
            <v>10</v>
          </cell>
        </row>
        <row r="240">
          <cell r="D240" t="str">
            <v>Filled</v>
          </cell>
          <cell r="F240">
            <v>10</v>
          </cell>
        </row>
        <row r="241">
          <cell r="D241" t="str">
            <v>Filled</v>
          </cell>
          <cell r="F241">
            <v>10</v>
          </cell>
        </row>
        <row r="242">
          <cell r="D242" t="str">
            <v>Filled</v>
          </cell>
          <cell r="F242">
            <v>11</v>
          </cell>
        </row>
        <row r="243">
          <cell r="D243" t="str">
            <v>Filled</v>
          </cell>
          <cell r="F243">
            <v>11</v>
          </cell>
        </row>
        <row r="244">
          <cell r="D244" t="str">
            <v>Filled</v>
          </cell>
          <cell r="F244">
            <v>11</v>
          </cell>
        </row>
        <row r="245">
          <cell r="D245" t="str">
            <v>Filled</v>
          </cell>
          <cell r="F245">
            <v>12</v>
          </cell>
        </row>
        <row r="246">
          <cell r="D246" t="str">
            <v>Filled</v>
          </cell>
          <cell r="F246">
            <v>12</v>
          </cell>
        </row>
        <row r="247">
          <cell r="D247" t="str">
            <v>Filled</v>
          </cell>
          <cell r="F247">
            <v>12</v>
          </cell>
        </row>
        <row r="248">
          <cell r="D248" t="str">
            <v>Filled</v>
          </cell>
          <cell r="F248">
            <v>12</v>
          </cell>
        </row>
        <row r="249">
          <cell r="D249" t="str">
            <v>Filled</v>
          </cell>
          <cell r="F249">
            <v>12</v>
          </cell>
        </row>
        <row r="250">
          <cell r="D250" t="str">
            <v>Filled</v>
          </cell>
          <cell r="F250">
            <v>13</v>
          </cell>
        </row>
        <row r="251">
          <cell r="D251" t="str">
            <v>Filled</v>
          </cell>
          <cell r="F251">
            <v>13</v>
          </cell>
        </row>
        <row r="252">
          <cell r="D252" t="str">
            <v>Filled</v>
          </cell>
          <cell r="F252">
            <v>13</v>
          </cell>
        </row>
        <row r="253">
          <cell r="D253" t="str">
            <v>Filled</v>
          </cell>
          <cell r="F253">
            <v>13</v>
          </cell>
        </row>
        <row r="254">
          <cell r="D254" t="str">
            <v>Filled</v>
          </cell>
          <cell r="F254">
            <v>13</v>
          </cell>
        </row>
        <row r="255">
          <cell r="D255" t="str">
            <v>Filled</v>
          </cell>
          <cell r="F255">
            <v>14</v>
          </cell>
        </row>
        <row r="256">
          <cell r="D256" t="str">
            <v>Filled</v>
          </cell>
          <cell r="F256">
            <v>14</v>
          </cell>
        </row>
        <row r="257">
          <cell r="D257" t="str">
            <v>Filled</v>
          </cell>
          <cell r="F257">
            <v>14</v>
          </cell>
        </row>
        <row r="258">
          <cell r="D258" t="str">
            <v>Filled</v>
          </cell>
          <cell r="F258">
            <v>14</v>
          </cell>
        </row>
        <row r="259">
          <cell r="D259" t="str">
            <v>Filled</v>
          </cell>
          <cell r="F259">
            <v>14</v>
          </cell>
        </row>
        <row r="260">
          <cell r="D260" t="str">
            <v>Filled</v>
          </cell>
          <cell r="F260">
            <v>15</v>
          </cell>
        </row>
        <row r="261">
          <cell r="D261" t="str">
            <v>Filled</v>
          </cell>
          <cell r="F261">
            <v>15</v>
          </cell>
        </row>
        <row r="262">
          <cell r="D262" t="str">
            <v>Filled</v>
          </cell>
          <cell r="F262">
            <v>15</v>
          </cell>
        </row>
        <row r="263">
          <cell r="D263" t="str">
            <v>Filled</v>
          </cell>
          <cell r="F263">
            <v>8</v>
          </cell>
        </row>
        <row r="264">
          <cell r="D264" t="str">
            <v>Filled</v>
          </cell>
          <cell r="F264">
            <v>8</v>
          </cell>
        </row>
        <row r="265">
          <cell r="D265" t="str">
            <v>Filled</v>
          </cell>
          <cell r="F265">
            <v>9</v>
          </cell>
        </row>
        <row r="266">
          <cell r="D266" t="str">
            <v>Filled</v>
          </cell>
          <cell r="F266">
            <v>9</v>
          </cell>
        </row>
        <row r="267">
          <cell r="D267" t="str">
            <v>Filled</v>
          </cell>
          <cell r="F267">
            <v>10</v>
          </cell>
        </row>
        <row r="268">
          <cell r="D268" t="str">
            <v>Filled</v>
          </cell>
          <cell r="F268">
            <v>10</v>
          </cell>
        </row>
        <row r="269">
          <cell r="D269" t="str">
            <v>Filled</v>
          </cell>
          <cell r="F269">
            <v>11</v>
          </cell>
        </row>
        <row r="270">
          <cell r="D270" t="str">
            <v>Filled</v>
          </cell>
          <cell r="F270">
            <v>12</v>
          </cell>
        </row>
        <row r="271">
          <cell r="D271" t="str">
            <v>Filled</v>
          </cell>
          <cell r="F271">
            <v>12</v>
          </cell>
        </row>
        <row r="272">
          <cell r="D272" t="str">
            <v>Filled</v>
          </cell>
          <cell r="F272">
            <v>12</v>
          </cell>
        </row>
        <row r="273">
          <cell r="D273" t="str">
            <v>Filled</v>
          </cell>
          <cell r="F273">
            <v>12</v>
          </cell>
        </row>
        <row r="274">
          <cell r="D274" t="str">
            <v>Filled</v>
          </cell>
          <cell r="F274">
            <v>12</v>
          </cell>
        </row>
        <row r="275">
          <cell r="D275" t="str">
            <v>Filled</v>
          </cell>
          <cell r="F275">
            <v>12</v>
          </cell>
        </row>
        <row r="276">
          <cell r="D276" t="str">
            <v>Filled</v>
          </cell>
          <cell r="F276">
            <v>12</v>
          </cell>
        </row>
        <row r="277">
          <cell r="D277" t="str">
            <v>Filled</v>
          </cell>
          <cell r="F277">
            <v>12</v>
          </cell>
        </row>
        <row r="278">
          <cell r="D278" t="str">
            <v>Filled</v>
          </cell>
          <cell r="F278">
            <v>12</v>
          </cell>
        </row>
        <row r="279">
          <cell r="D279" t="str">
            <v>Filled</v>
          </cell>
          <cell r="F279">
            <v>13</v>
          </cell>
        </row>
        <row r="280">
          <cell r="D280" t="str">
            <v>Filled</v>
          </cell>
          <cell r="F280">
            <v>13</v>
          </cell>
        </row>
        <row r="281">
          <cell r="D281" t="str">
            <v>Filled</v>
          </cell>
          <cell r="F281">
            <v>13</v>
          </cell>
        </row>
        <row r="282">
          <cell r="D282" t="str">
            <v>Filled</v>
          </cell>
          <cell r="F282">
            <v>13</v>
          </cell>
        </row>
        <row r="283">
          <cell r="D283" t="str">
            <v>Filled</v>
          </cell>
          <cell r="F283">
            <v>13</v>
          </cell>
        </row>
        <row r="284">
          <cell r="D284" t="str">
            <v>Filled</v>
          </cell>
          <cell r="F284">
            <v>14</v>
          </cell>
        </row>
        <row r="285">
          <cell r="D285" t="str">
            <v>Filled</v>
          </cell>
          <cell r="F285">
            <v>14</v>
          </cell>
        </row>
        <row r="286">
          <cell r="D286" t="str">
            <v>Filled</v>
          </cell>
          <cell r="F286">
            <v>14</v>
          </cell>
        </row>
        <row r="287">
          <cell r="D287" t="str">
            <v>Filled</v>
          </cell>
          <cell r="F287">
            <v>14</v>
          </cell>
        </row>
        <row r="288">
          <cell r="D288" t="str">
            <v>Filled</v>
          </cell>
          <cell r="F288">
            <v>14</v>
          </cell>
        </row>
        <row r="289">
          <cell r="D289" t="str">
            <v>Filled</v>
          </cell>
          <cell r="F289">
            <v>15</v>
          </cell>
        </row>
        <row r="290">
          <cell r="D290" t="str">
            <v>Filled</v>
          </cell>
          <cell r="F290">
            <v>15</v>
          </cell>
        </row>
        <row r="291">
          <cell r="D291" t="str">
            <v>Filled</v>
          </cell>
          <cell r="F291">
            <v>15</v>
          </cell>
        </row>
        <row r="292">
          <cell r="D292" t="str">
            <v>Filled</v>
          </cell>
          <cell r="F292">
            <v>15</v>
          </cell>
        </row>
        <row r="293">
          <cell r="D293" t="str">
            <v>Filled</v>
          </cell>
          <cell r="F293">
            <v>16</v>
          </cell>
        </row>
        <row r="294">
          <cell r="D294" t="str">
            <v>Filled</v>
          </cell>
          <cell r="F294">
            <v>16</v>
          </cell>
        </row>
        <row r="295">
          <cell r="D295" t="str">
            <v>Filled</v>
          </cell>
          <cell r="F295">
            <v>16</v>
          </cell>
        </row>
        <row r="296">
          <cell r="D296" t="str">
            <v>Filled</v>
          </cell>
          <cell r="F296">
            <v>16</v>
          </cell>
        </row>
        <row r="297">
          <cell r="D297" t="str">
            <v>Filled</v>
          </cell>
          <cell r="F297">
            <v>16</v>
          </cell>
        </row>
        <row r="298">
          <cell r="D298" t="str">
            <v>Filled</v>
          </cell>
          <cell r="F298">
            <v>17</v>
          </cell>
        </row>
        <row r="299">
          <cell r="D299" t="str">
            <v>Filled</v>
          </cell>
          <cell r="F299">
            <v>17</v>
          </cell>
        </row>
        <row r="300">
          <cell r="D300" t="str">
            <v>Filled</v>
          </cell>
          <cell r="F300">
            <v>17</v>
          </cell>
        </row>
        <row r="301">
          <cell r="D301" t="str">
            <v>Filled</v>
          </cell>
          <cell r="F301">
            <v>17</v>
          </cell>
        </row>
        <row r="302">
          <cell r="D302" t="str">
            <v>Filled</v>
          </cell>
          <cell r="F302">
            <v>17</v>
          </cell>
        </row>
        <row r="303">
          <cell r="D303" t="str">
            <v>Filled</v>
          </cell>
          <cell r="F303">
            <v>18</v>
          </cell>
        </row>
        <row r="304">
          <cell r="D304" t="str">
            <v>Filled</v>
          </cell>
          <cell r="F304">
            <v>18</v>
          </cell>
        </row>
        <row r="305">
          <cell r="D305" t="str">
            <v>Filled</v>
          </cell>
          <cell r="F305">
            <v>18</v>
          </cell>
        </row>
        <row r="306">
          <cell r="D306" t="str">
            <v>Filled</v>
          </cell>
          <cell r="F306">
            <v>19</v>
          </cell>
        </row>
        <row r="307">
          <cell r="D307" t="str">
            <v>Filled</v>
          </cell>
          <cell r="F307">
            <v>19</v>
          </cell>
        </row>
        <row r="308">
          <cell r="D308" t="str">
            <v>Filled</v>
          </cell>
          <cell r="F308">
            <v>19</v>
          </cell>
        </row>
        <row r="309">
          <cell r="D309" t="str">
            <v>Filled</v>
          </cell>
          <cell r="F309">
            <v>19</v>
          </cell>
        </row>
        <row r="310">
          <cell r="D310" t="str">
            <v>Filled</v>
          </cell>
          <cell r="F310">
            <v>19</v>
          </cell>
        </row>
        <row r="311">
          <cell r="D311" t="str">
            <v>Filled</v>
          </cell>
          <cell r="F311">
            <v>20</v>
          </cell>
        </row>
        <row r="312">
          <cell r="D312" t="str">
            <v>Filled</v>
          </cell>
          <cell r="F312">
            <v>20</v>
          </cell>
        </row>
        <row r="313">
          <cell r="D313" t="str">
            <v>Filled</v>
          </cell>
          <cell r="F313">
            <v>20</v>
          </cell>
        </row>
        <row r="314">
          <cell r="D314" t="str">
            <v>Filled</v>
          </cell>
          <cell r="F314">
            <v>20</v>
          </cell>
        </row>
        <row r="315">
          <cell r="D315" t="str">
            <v>Filled</v>
          </cell>
          <cell r="F315">
            <v>20</v>
          </cell>
        </row>
        <row r="316">
          <cell r="D316" t="str">
            <v>Filled</v>
          </cell>
          <cell r="F316">
            <v>21</v>
          </cell>
        </row>
        <row r="317">
          <cell r="D317" t="str">
            <v>Filled</v>
          </cell>
          <cell r="F317">
            <v>21</v>
          </cell>
        </row>
        <row r="318">
          <cell r="D318" t="str">
            <v>Filled</v>
          </cell>
          <cell r="F318">
            <v>21</v>
          </cell>
        </row>
        <row r="319">
          <cell r="D319" t="str">
            <v>Filled</v>
          </cell>
          <cell r="F319">
            <v>21</v>
          </cell>
        </row>
        <row r="320">
          <cell r="D320" t="str">
            <v>Filled</v>
          </cell>
          <cell r="F320">
            <v>23</v>
          </cell>
        </row>
        <row r="321">
          <cell r="D321" t="str">
            <v>Filled</v>
          </cell>
          <cell r="F321">
            <v>24</v>
          </cell>
        </row>
        <row r="322">
          <cell r="D322" t="str">
            <v>Filled</v>
          </cell>
          <cell r="F322">
            <v>24</v>
          </cell>
        </row>
        <row r="323">
          <cell r="D323" t="str">
            <v>Filled</v>
          </cell>
          <cell r="F323">
            <v>24</v>
          </cell>
        </row>
        <row r="324">
          <cell r="D324" t="str">
            <v>Filled</v>
          </cell>
          <cell r="F324">
            <v>24</v>
          </cell>
        </row>
        <row r="325">
          <cell r="D325" t="str">
            <v>Filled</v>
          </cell>
          <cell r="F325">
            <v>24</v>
          </cell>
        </row>
        <row r="326">
          <cell r="D326" t="str">
            <v>Filled</v>
          </cell>
          <cell r="F326">
            <v>25</v>
          </cell>
        </row>
        <row r="327">
          <cell r="D327" t="str">
            <v>Filled</v>
          </cell>
          <cell r="F327">
            <v>25</v>
          </cell>
        </row>
        <row r="328">
          <cell r="D328" t="str">
            <v>Filled</v>
          </cell>
          <cell r="F328">
            <v>25</v>
          </cell>
        </row>
        <row r="329">
          <cell r="D329" t="str">
            <v>Filled</v>
          </cell>
          <cell r="F329">
            <v>25</v>
          </cell>
        </row>
        <row r="330">
          <cell r="D330" t="str">
            <v>Filled</v>
          </cell>
          <cell r="F330">
            <v>12</v>
          </cell>
        </row>
        <row r="331">
          <cell r="D331" t="str">
            <v>Filled</v>
          </cell>
          <cell r="F331">
            <v>10</v>
          </cell>
        </row>
        <row r="332">
          <cell r="D332" t="str">
            <v>Filled</v>
          </cell>
          <cell r="F332">
            <v>10</v>
          </cell>
        </row>
        <row r="333">
          <cell r="D333" t="str">
            <v>Filled</v>
          </cell>
          <cell r="F333">
            <v>10</v>
          </cell>
        </row>
        <row r="334">
          <cell r="D334" t="str">
            <v>Filled</v>
          </cell>
          <cell r="F334">
            <v>10</v>
          </cell>
        </row>
        <row r="335">
          <cell r="D335" t="str">
            <v>Filled</v>
          </cell>
          <cell r="F335">
            <v>10</v>
          </cell>
        </row>
        <row r="336">
          <cell r="D336" t="str">
            <v>Filled</v>
          </cell>
          <cell r="F336">
            <v>11</v>
          </cell>
        </row>
        <row r="337">
          <cell r="D337" t="str">
            <v>Filled</v>
          </cell>
          <cell r="F337">
            <v>11</v>
          </cell>
        </row>
        <row r="338">
          <cell r="D338" t="str">
            <v>Filled</v>
          </cell>
          <cell r="F338">
            <v>11</v>
          </cell>
        </row>
        <row r="339">
          <cell r="D339" t="str">
            <v>Filled</v>
          </cell>
          <cell r="F339">
            <v>12</v>
          </cell>
        </row>
        <row r="340">
          <cell r="D340" t="str">
            <v>Filled</v>
          </cell>
          <cell r="F340">
            <v>12</v>
          </cell>
        </row>
        <row r="341">
          <cell r="D341" t="str">
            <v>Filled</v>
          </cell>
          <cell r="F341">
            <v>12</v>
          </cell>
        </row>
        <row r="342">
          <cell r="D342" t="str">
            <v>Filled</v>
          </cell>
          <cell r="F342">
            <v>12</v>
          </cell>
        </row>
        <row r="343">
          <cell r="D343" t="str">
            <v>Filled</v>
          </cell>
          <cell r="F343">
            <v>12</v>
          </cell>
        </row>
        <row r="344">
          <cell r="D344" t="str">
            <v>Filled</v>
          </cell>
          <cell r="F344">
            <v>13</v>
          </cell>
        </row>
        <row r="345">
          <cell r="D345" t="str">
            <v>Filled</v>
          </cell>
          <cell r="F345">
            <v>13</v>
          </cell>
        </row>
        <row r="346">
          <cell r="D346" t="str">
            <v>Filled</v>
          </cell>
          <cell r="F346">
            <v>12</v>
          </cell>
        </row>
        <row r="347">
          <cell r="D347" t="str">
            <v>Filled</v>
          </cell>
          <cell r="F347">
            <v>13</v>
          </cell>
        </row>
        <row r="348">
          <cell r="D348" t="str">
            <v>Filled</v>
          </cell>
          <cell r="F348">
            <v>13</v>
          </cell>
        </row>
        <row r="349">
          <cell r="D349" t="str">
            <v>Filled</v>
          </cell>
          <cell r="F349">
            <v>13</v>
          </cell>
        </row>
        <row r="350">
          <cell r="D350" t="str">
            <v>Filled</v>
          </cell>
          <cell r="F350">
            <v>14</v>
          </cell>
        </row>
        <row r="351">
          <cell r="D351" t="str">
            <v>Filled</v>
          </cell>
          <cell r="F351">
            <v>14</v>
          </cell>
        </row>
        <row r="352">
          <cell r="D352" t="str">
            <v>Filled</v>
          </cell>
          <cell r="F352">
            <v>14</v>
          </cell>
        </row>
        <row r="353">
          <cell r="D353" t="str">
            <v>Filled</v>
          </cell>
          <cell r="F353">
            <v>14</v>
          </cell>
        </row>
        <row r="354">
          <cell r="D354" t="str">
            <v>Filled</v>
          </cell>
          <cell r="F354">
            <v>14</v>
          </cell>
        </row>
        <row r="355">
          <cell r="D355" t="str">
            <v>Filled</v>
          </cell>
          <cell r="F355">
            <v>15</v>
          </cell>
        </row>
        <row r="356">
          <cell r="D356" t="str">
            <v>Filled</v>
          </cell>
          <cell r="F356">
            <v>15</v>
          </cell>
        </row>
        <row r="357">
          <cell r="D357" t="str">
            <v>Filled</v>
          </cell>
          <cell r="F357">
            <v>15</v>
          </cell>
        </row>
        <row r="358">
          <cell r="D358" t="str">
            <v>Filled</v>
          </cell>
          <cell r="F358">
            <v>15</v>
          </cell>
        </row>
        <row r="359">
          <cell r="D359" t="str">
            <v>Filled</v>
          </cell>
          <cell r="F359">
            <v>12</v>
          </cell>
        </row>
        <row r="360">
          <cell r="D360" t="str">
            <v>Filled</v>
          </cell>
          <cell r="F360">
            <v>13</v>
          </cell>
        </row>
        <row r="361">
          <cell r="D361" t="str">
            <v>Filled</v>
          </cell>
          <cell r="F361">
            <v>13</v>
          </cell>
        </row>
        <row r="362">
          <cell r="D362" t="str">
            <v>Filled</v>
          </cell>
          <cell r="F362">
            <v>13</v>
          </cell>
        </row>
        <row r="363">
          <cell r="D363" t="str">
            <v>Filled</v>
          </cell>
          <cell r="F363">
            <v>13</v>
          </cell>
        </row>
        <row r="364">
          <cell r="D364" t="str">
            <v>Filled</v>
          </cell>
          <cell r="F364">
            <v>13</v>
          </cell>
        </row>
        <row r="365">
          <cell r="D365" t="str">
            <v>Filled</v>
          </cell>
          <cell r="F365">
            <v>14</v>
          </cell>
        </row>
        <row r="366">
          <cell r="D366" t="str">
            <v>Filled</v>
          </cell>
          <cell r="F366">
            <v>14</v>
          </cell>
        </row>
        <row r="367">
          <cell r="D367" t="str">
            <v>Filled</v>
          </cell>
          <cell r="F367">
            <v>14</v>
          </cell>
        </row>
        <row r="368">
          <cell r="D368" t="str">
            <v>Filled</v>
          </cell>
          <cell r="F368">
            <v>14</v>
          </cell>
        </row>
        <row r="369">
          <cell r="D369" t="str">
            <v>Filled</v>
          </cell>
          <cell r="F369">
            <v>14</v>
          </cell>
        </row>
        <row r="370">
          <cell r="D370" t="str">
            <v>Filled</v>
          </cell>
          <cell r="F370">
            <v>15</v>
          </cell>
        </row>
        <row r="371">
          <cell r="D371" t="str">
            <v>Filled</v>
          </cell>
          <cell r="F371">
            <v>15</v>
          </cell>
        </row>
        <row r="372">
          <cell r="D372" t="str">
            <v>Filled</v>
          </cell>
          <cell r="F372">
            <v>15</v>
          </cell>
        </row>
        <row r="373">
          <cell r="D373" t="str">
            <v>Filled</v>
          </cell>
          <cell r="F373">
            <v>15</v>
          </cell>
        </row>
        <row r="374">
          <cell r="D374" t="str">
            <v>Filled</v>
          </cell>
          <cell r="F374">
            <v>16</v>
          </cell>
        </row>
        <row r="375">
          <cell r="D375" t="str">
            <v>Filled</v>
          </cell>
          <cell r="F375">
            <v>16</v>
          </cell>
        </row>
        <row r="376">
          <cell r="D376" t="str">
            <v>Filled</v>
          </cell>
          <cell r="F376">
            <v>16</v>
          </cell>
        </row>
        <row r="377">
          <cell r="D377" t="str">
            <v>Filled</v>
          </cell>
          <cell r="F377">
            <v>16</v>
          </cell>
        </row>
        <row r="378">
          <cell r="D378" t="str">
            <v>Filled</v>
          </cell>
          <cell r="F378">
            <v>13</v>
          </cell>
        </row>
        <row r="379">
          <cell r="D379" t="str">
            <v>Filled</v>
          </cell>
          <cell r="F379">
            <v>4</v>
          </cell>
        </row>
        <row r="380">
          <cell r="D380" t="str">
            <v>Filled</v>
          </cell>
          <cell r="F380">
            <v>5</v>
          </cell>
        </row>
        <row r="381">
          <cell r="D381" t="str">
            <v>Filled</v>
          </cell>
          <cell r="F381">
            <v>5</v>
          </cell>
        </row>
        <row r="382">
          <cell r="D382" t="str">
            <v>Filled</v>
          </cell>
          <cell r="F382">
            <v>5</v>
          </cell>
        </row>
        <row r="383">
          <cell r="D383" t="str">
            <v>Filled</v>
          </cell>
          <cell r="F383">
            <v>5</v>
          </cell>
        </row>
        <row r="384">
          <cell r="D384" t="str">
            <v>Filled</v>
          </cell>
          <cell r="F384">
            <v>6</v>
          </cell>
        </row>
        <row r="385">
          <cell r="D385" t="str">
            <v>Filled</v>
          </cell>
          <cell r="F385">
            <v>6</v>
          </cell>
        </row>
        <row r="386">
          <cell r="D386" t="str">
            <v>Filled</v>
          </cell>
          <cell r="F386">
            <v>6</v>
          </cell>
        </row>
        <row r="387">
          <cell r="D387" t="str">
            <v>Filled</v>
          </cell>
          <cell r="F387">
            <v>6</v>
          </cell>
        </row>
        <row r="388">
          <cell r="D388" t="str">
            <v>Filled</v>
          </cell>
          <cell r="F388">
            <v>6</v>
          </cell>
        </row>
        <row r="389">
          <cell r="D389" t="str">
            <v>Filled</v>
          </cell>
          <cell r="F389">
            <v>7</v>
          </cell>
        </row>
        <row r="390">
          <cell r="D390" t="str">
            <v>Filled</v>
          </cell>
          <cell r="F390">
            <v>7</v>
          </cell>
        </row>
        <row r="391">
          <cell r="D391" t="str">
            <v>Filled</v>
          </cell>
          <cell r="F391">
            <v>7</v>
          </cell>
        </row>
        <row r="392">
          <cell r="D392" t="str">
            <v>Filled</v>
          </cell>
          <cell r="F392">
            <v>7</v>
          </cell>
        </row>
        <row r="393">
          <cell r="D393" t="str">
            <v>Filled</v>
          </cell>
          <cell r="F393">
            <v>7</v>
          </cell>
        </row>
        <row r="394">
          <cell r="D394" t="str">
            <v>Filled</v>
          </cell>
          <cell r="F394">
            <v>8</v>
          </cell>
        </row>
        <row r="395">
          <cell r="D395" t="str">
            <v>Filled</v>
          </cell>
          <cell r="F395">
            <v>8</v>
          </cell>
        </row>
        <row r="396">
          <cell r="D396" t="str">
            <v>Filled</v>
          </cell>
          <cell r="F396">
            <v>8</v>
          </cell>
        </row>
        <row r="397">
          <cell r="D397" t="str">
            <v>Filled</v>
          </cell>
          <cell r="F397">
            <v>8</v>
          </cell>
        </row>
        <row r="398">
          <cell r="D398" t="str">
            <v>Filled</v>
          </cell>
          <cell r="F398">
            <v>8</v>
          </cell>
        </row>
        <row r="399">
          <cell r="D399" t="str">
            <v>Filled</v>
          </cell>
          <cell r="F399">
            <v>9</v>
          </cell>
        </row>
        <row r="400">
          <cell r="D400" t="str">
            <v>Filled</v>
          </cell>
          <cell r="F400">
            <v>9</v>
          </cell>
        </row>
        <row r="401">
          <cell r="D401" t="str">
            <v>Filled</v>
          </cell>
          <cell r="F401">
            <v>9</v>
          </cell>
        </row>
        <row r="402">
          <cell r="D402" t="str">
            <v>Filled</v>
          </cell>
          <cell r="F402">
            <v>9</v>
          </cell>
        </row>
        <row r="403">
          <cell r="D403" t="str">
            <v>Filled</v>
          </cell>
          <cell r="F403">
            <v>9</v>
          </cell>
        </row>
        <row r="404">
          <cell r="D404" t="str">
            <v>Filled</v>
          </cell>
          <cell r="F404">
            <v>10</v>
          </cell>
        </row>
        <row r="405">
          <cell r="D405" t="str">
            <v>Filled</v>
          </cell>
          <cell r="F405">
            <v>10</v>
          </cell>
        </row>
        <row r="406">
          <cell r="D406" t="str">
            <v>Filled</v>
          </cell>
          <cell r="F406">
            <v>10</v>
          </cell>
        </row>
        <row r="407">
          <cell r="D407" t="str">
            <v>Filled</v>
          </cell>
          <cell r="F407">
            <v>10</v>
          </cell>
        </row>
        <row r="408">
          <cell r="D408" t="str">
            <v>Filled</v>
          </cell>
          <cell r="F408">
            <v>10</v>
          </cell>
        </row>
        <row r="409">
          <cell r="D409" t="str">
            <v>Filled</v>
          </cell>
          <cell r="F409">
            <v>11</v>
          </cell>
        </row>
        <row r="410">
          <cell r="D410" t="str">
            <v>Filled</v>
          </cell>
          <cell r="F410">
            <v>11</v>
          </cell>
        </row>
        <row r="411">
          <cell r="D411" t="str">
            <v>Filled</v>
          </cell>
          <cell r="F411">
            <v>11</v>
          </cell>
        </row>
        <row r="412">
          <cell r="D412" t="str">
            <v>Filled</v>
          </cell>
          <cell r="F412">
            <v>12</v>
          </cell>
        </row>
        <row r="413">
          <cell r="D413" t="str">
            <v>Filled</v>
          </cell>
          <cell r="F413">
            <v>12</v>
          </cell>
        </row>
        <row r="414">
          <cell r="D414" t="str">
            <v>Filled</v>
          </cell>
          <cell r="F414">
            <v>12</v>
          </cell>
        </row>
        <row r="415">
          <cell r="D415" t="str">
            <v>Filled</v>
          </cell>
          <cell r="F415">
            <v>12</v>
          </cell>
        </row>
        <row r="416">
          <cell r="D416" t="str">
            <v>Filled</v>
          </cell>
          <cell r="F416">
            <v>12</v>
          </cell>
        </row>
        <row r="417">
          <cell r="D417" t="str">
            <v>Filled</v>
          </cell>
          <cell r="F417">
            <v>13</v>
          </cell>
        </row>
        <row r="418">
          <cell r="D418" t="str">
            <v>Filled</v>
          </cell>
          <cell r="F418">
            <v>13</v>
          </cell>
        </row>
        <row r="419">
          <cell r="D419" t="str">
            <v>Filled</v>
          </cell>
          <cell r="F419">
            <v>13</v>
          </cell>
        </row>
        <row r="420">
          <cell r="D420" t="str">
            <v>Filled</v>
          </cell>
          <cell r="F420">
            <v>13</v>
          </cell>
        </row>
        <row r="421">
          <cell r="D421" t="str">
            <v>Filled</v>
          </cell>
          <cell r="F421">
            <v>13</v>
          </cell>
        </row>
        <row r="422">
          <cell r="D422" t="str">
            <v>Filled</v>
          </cell>
          <cell r="F422">
            <v>14</v>
          </cell>
        </row>
        <row r="423">
          <cell r="D423" t="str">
            <v>Filled</v>
          </cell>
          <cell r="F423">
            <v>14</v>
          </cell>
        </row>
        <row r="424">
          <cell r="D424" t="str">
            <v>Filled</v>
          </cell>
          <cell r="F424">
            <v>14</v>
          </cell>
        </row>
        <row r="425">
          <cell r="D425" t="str">
            <v>Filled</v>
          </cell>
          <cell r="F425">
            <v>14</v>
          </cell>
        </row>
        <row r="426">
          <cell r="D426" t="str">
            <v>Filled</v>
          </cell>
          <cell r="F426">
            <v>14</v>
          </cell>
        </row>
        <row r="427">
          <cell r="D427" t="str">
            <v>Filled</v>
          </cell>
          <cell r="F427">
            <v>15</v>
          </cell>
        </row>
        <row r="428">
          <cell r="D428" t="str">
            <v>Filled</v>
          </cell>
          <cell r="F428">
            <v>15</v>
          </cell>
        </row>
        <row r="429">
          <cell r="D429" t="str">
            <v>Filled</v>
          </cell>
          <cell r="F429">
            <v>15</v>
          </cell>
        </row>
        <row r="430">
          <cell r="D430" t="str">
            <v>Filled</v>
          </cell>
          <cell r="F430">
            <v>15</v>
          </cell>
        </row>
        <row r="431">
          <cell r="D431" t="str">
            <v>Filled</v>
          </cell>
          <cell r="F431">
            <v>16</v>
          </cell>
        </row>
        <row r="432">
          <cell r="D432" t="str">
            <v>Filled</v>
          </cell>
          <cell r="F432">
            <v>16</v>
          </cell>
        </row>
        <row r="433">
          <cell r="D433" t="str">
            <v>Filled</v>
          </cell>
          <cell r="F433">
            <v>16</v>
          </cell>
        </row>
        <row r="434">
          <cell r="D434" t="str">
            <v>Filled</v>
          </cell>
          <cell r="F434">
            <v>16</v>
          </cell>
        </row>
        <row r="435">
          <cell r="D435" t="str">
            <v>Filled</v>
          </cell>
          <cell r="F435">
            <v>16</v>
          </cell>
        </row>
        <row r="436">
          <cell r="D436" t="str">
            <v>Filled</v>
          </cell>
          <cell r="F436">
            <v>17</v>
          </cell>
        </row>
        <row r="437">
          <cell r="D437" t="str">
            <v>Filled</v>
          </cell>
          <cell r="F437">
            <v>17</v>
          </cell>
        </row>
        <row r="438">
          <cell r="D438" t="str">
            <v>Filled</v>
          </cell>
          <cell r="F438">
            <v>17</v>
          </cell>
        </row>
        <row r="439">
          <cell r="D439" t="str">
            <v>Filled</v>
          </cell>
          <cell r="F439">
            <v>17</v>
          </cell>
        </row>
        <row r="440">
          <cell r="D440" t="str">
            <v>Filled</v>
          </cell>
          <cell r="F440">
            <v>17</v>
          </cell>
        </row>
        <row r="441">
          <cell r="D441" t="str">
            <v>Filled</v>
          </cell>
          <cell r="F441">
            <v>18</v>
          </cell>
        </row>
        <row r="442">
          <cell r="D442" t="str">
            <v>Filled</v>
          </cell>
          <cell r="F442">
            <v>18</v>
          </cell>
        </row>
        <row r="443">
          <cell r="D443" t="str">
            <v>Filled</v>
          </cell>
          <cell r="F443">
            <v>18</v>
          </cell>
        </row>
        <row r="444">
          <cell r="D444" t="str">
            <v>Filled</v>
          </cell>
          <cell r="F444">
            <v>19</v>
          </cell>
        </row>
        <row r="445">
          <cell r="D445" t="str">
            <v>Filled</v>
          </cell>
          <cell r="F445">
            <v>19</v>
          </cell>
        </row>
        <row r="446">
          <cell r="D446" t="str">
            <v>Filled</v>
          </cell>
          <cell r="F446">
            <v>19</v>
          </cell>
        </row>
        <row r="447">
          <cell r="D447" t="str">
            <v>Filled</v>
          </cell>
          <cell r="F447">
            <v>19</v>
          </cell>
        </row>
        <row r="448">
          <cell r="D448" t="str">
            <v>Filled</v>
          </cell>
          <cell r="F448">
            <v>19</v>
          </cell>
        </row>
        <row r="449">
          <cell r="D449" t="str">
            <v>Filled</v>
          </cell>
          <cell r="F449">
            <v>20</v>
          </cell>
        </row>
        <row r="450">
          <cell r="D450" t="str">
            <v>Filled</v>
          </cell>
          <cell r="F450">
            <v>20</v>
          </cell>
        </row>
        <row r="451">
          <cell r="D451" t="str">
            <v>Filled</v>
          </cell>
          <cell r="F451">
            <v>20</v>
          </cell>
        </row>
        <row r="452">
          <cell r="D452" t="str">
            <v>Filled</v>
          </cell>
          <cell r="F452">
            <v>20</v>
          </cell>
        </row>
        <row r="453">
          <cell r="D453" t="str">
            <v>Filled</v>
          </cell>
          <cell r="F453">
            <v>20</v>
          </cell>
        </row>
        <row r="454">
          <cell r="D454" t="str">
            <v>Filled</v>
          </cell>
          <cell r="F454">
            <v>21</v>
          </cell>
        </row>
        <row r="455">
          <cell r="D455" t="str">
            <v>Filled</v>
          </cell>
          <cell r="F455">
            <v>21</v>
          </cell>
        </row>
        <row r="456">
          <cell r="D456" t="str">
            <v>Filled</v>
          </cell>
          <cell r="F456">
            <v>21</v>
          </cell>
        </row>
        <row r="457">
          <cell r="D457" t="str">
            <v>Filled</v>
          </cell>
          <cell r="F457">
            <v>21</v>
          </cell>
        </row>
        <row r="458">
          <cell r="D458" t="str">
            <v>Filled</v>
          </cell>
          <cell r="F458">
            <v>23</v>
          </cell>
        </row>
        <row r="459">
          <cell r="D459" t="str">
            <v>Filled</v>
          </cell>
          <cell r="F459">
            <v>24</v>
          </cell>
        </row>
        <row r="460">
          <cell r="D460" t="str">
            <v>Filled</v>
          </cell>
          <cell r="F460">
            <v>24</v>
          </cell>
        </row>
        <row r="461">
          <cell r="D461" t="str">
            <v>Filled</v>
          </cell>
          <cell r="F461">
            <v>24</v>
          </cell>
        </row>
        <row r="462">
          <cell r="D462" t="str">
            <v>Filled</v>
          </cell>
          <cell r="F462">
            <v>24</v>
          </cell>
        </row>
        <row r="463">
          <cell r="D463" t="str">
            <v>Filled</v>
          </cell>
          <cell r="F463">
            <v>24</v>
          </cell>
        </row>
        <row r="464">
          <cell r="D464" t="str">
            <v>Filled</v>
          </cell>
          <cell r="F464">
            <v>25</v>
          </cell>
        </row>
        <row r="465">
          <cell r="D465" t="str">
            <v>Filled</v>
          </cell>
          <cell r="F465">
            <v>25</v>
          </cell>
        </row>
        <row r="466">
          <cell r="D466" t="str">
            <v>Filled</v>
          </cell>
          <cell r="F466">
            <v>25</v>
          </cell>
        </row>
        <row r="467">
          <cell r="D467" t="str">
            <v>Filled</v>
          </cell>
          <cell r="F467">
            <v>25</v>
          </cell>
        </row>
        <row r="468">
          <cell r="D468" t="str">
            <v>Filled</v>
          </cell>
          <cell r="F468">
            <v>26</v>
          </cell>
        </row>
        <row r="469">
          <cell r="D469" t="str">
            <v>Filled</v>
          </cell>
          <cell r="F469">
            <v>26</v>
          </cell>
        </row>
        <row r="470">
          <cell r="D470" t="str">
            <v>Filled</v>
          </cell>
          <cell r="F470">
            <v>26</v>
          </cell>
        </row>
        <row r="471">
          <cell r="D471" t="str">
            <v>Filled</v>
          </cell>
          <cell r="F471">
            <v>26</v>
          </cell>
        </row>
        <row r="472">
          <cell r="D472" t="str">
            <v>Filled</v>
          </cell>
          <cell r="F472">
            <v>26</v>
          </cell>
        </row>
        <row r="473">
          <cell r="D473" t="str">
            <v>Filled</v>
          </cell>
          <cell r="F473">
            <v>27</v>
          </cell>
        </row>
        <row r="474">
          <cell r="D474" t="str">
            <v>Filled</v>
          </cell>
          <cell r="F474">
            <v>27</v>
          </cell>
        </row>
        <row r="475">
          <cell r="D475" t="str">
            <v>Filled</v>
          </cell>
          <cell r="F475">
            <v>27</v>
          </cell>
        </row>
        <row r="476">
          <cell r="D476" t="str">
            <v>Filled</v>
          </cell>
          <cell r="F476">
            <v>27</v>
          </cell>
        </row>
        <row r="477">
          <cell r="D477" t="str">
            <v>Filled</v>
          </cell>
          <cell r="F477">
            <v>27</v>
          </cell>
        </row>
        <row r="478">
          <cell r="D478" t="str">
            <v>Filled</v>
          </cell>
          <cell r="F478">
            <v>28</v>
          </cell>
        </row>
        <row r="479">
          <cell r="D479" t="str">
            <v>Filled</v>
          </cell>
          <cell r="F479">
            <v>28</v>
          </cell>
        </row>
        <row r="480">
          <cell r="D480" t="str">
            <v>Filled</v>
          </cell>
          <cell r="F480">
            <v>28</v>
          </cell>
        </row>
        <row r="481">
          <cell r="D481" t="str">
            <v>Filled</v>
          </cell>
          <cell r="F481">
            <v>28</v>
          </cell>
        </row>
        <row r="482">
          <cell r="D482" t="str">
            <v>Filled</v>
          </cell>
          <cell r="F482">
            <v>28</v>
          </cell>
        </row>
        <row r="483">
          <cell r="D483" t="str">
            <v>Filled</v>
          </cell>
          <cell r="F483">
            <v>29</v>
          </cell>
        </row>
        <row r="484">
          <cell r="D484" t="str">
            <v>Filled</v>
          </cell>
          <cell r="F484">
            <v>29</v>
          </cell>
        </row>
        <row r="485">
          <cell r="D485" t="str">
            <v>Filled</v>
          </cell>
          <cell r="F485">
            <v>29</v>
          </cell>
        </row>
        <row r="486">
          <cell r="D486" t="str">
            <v>Filled</v>
          </cell>
          <cell r="F486">
            <v>29</v>
          </cell>
        </row>
        <row r="487">
          <cell r="D487" t="str">
            <v>Filled</v>
          </cell>
          <cell r="F487">
            <v>29</v>
          </cell>
        </row>
        <row r="488">
          <cell r="D488" t="str">
            <v>Filled</v>
          </cell>
          <cell r="F488">
            <v>30</v>
          </cell>
        </row>
        <row r="489">
          <cell r="D489" t="str">
            <v>Filled</v>
          </cell>
          <cell r="F489">
            <v>30</v>
          </cell>
        </row>
        <row r="490">
          <cell r="D490" t="str">
            <v>Filled</v>
          </cell>
          <cell r="F490">
            <v>30</v>
          </cell>
        </row>
        <row r="491">
          <cell r="D491" t="str">
            <v>Filled</v>
          </cell>
          <cell r="F491">
            <v>31</v>
          </cell>
        </row>
        <row r="492">
          <cell r="D492" t="str">
            <v>Filled</v>
          </cell>
          <cell r="F492">
            <v>31</v>
          </cell>
        </row>
        <row r="493">
          <cell r="D493" t="str">
            <v>Filled</v>
          </cell>
          <cell r="F493">
            <v>31</v>
          </cell>
        </row>
        <row r="494">
          <cell r="D494" t="str">
            <v>Filled</v>
          </cell>
          <cell r="F494">
            <v>31</v>
          </cell>
        </row>
        <row r="495">
          <cell r="D495" t="str">
            <v>Filled</v>
          </cell>
          <cell r="F495">
            <v>31</v>
          </cell>
        </row>
        <row r="496">
          <cell r="D496" t="str">
            <v>Filled</v>
          </cell>
          <cell r="F496">
            <v>32</v>
          </cell>
        </row>
        <row r="497">
          <cell r="D497" t="str">
            <v>Filled</v>
          </cell>
          <cell r="F497">
            <v>32</v>
          </cell>
        </row>
        <row r="498">
          <cell r="D498" t="str">
            <v>Filled</v>
          </cell>
          <cell r="F498">
            <v>32</v>
          </cell>
        </row>
        <row r="499">
          <cell r="D499" t="str">
            <v>Filled</v>
          </cell>
          <cell r="F499">
            <v>32</v>
          </cell>
        </row>
        <row r="500">
          <cell r="D500" t="str">
            <v>Filled</v>
          </cell>
          <cell r="F500">
            <v>32</v>
          </cell>
        </row>
        <row r="501">
          <cell r="D501" t="str">
            <v>Filled</v>
          </cell>
          <cell r="F501">
            <v>33</v>
          </cell>
        </row>
        <row r="502">
          <cell r="D502" t="str">
            <v>Filled</v>
          </cell>
          <cell r="F502">
            <v>33</v>
          </cell>
        </row>
        <row r="503">
          <cell r="D503" t="str">
            <v>Filled</v>
          </cell>
          <cell r="F503">
            <v>33</v>
          </cell>
        </row>
        <row r="504">
          <cell r="D504" t="str">
            <v>Filled</v>
          </cell>
          <cell r="F504">
            <v>33</v>
          </cell>
        </row>
        <row r="505">
          <cell r="D505" t="str">
            <v>Filled</v>
          </cell>
          <cell r="F505">
            <v>33</v>
          </cell>
        </row>
        <row r="506">
          <cell r="D506" t="str">
            <v>Filled</v>
          </cell>
          <cell r="F506">
            <v>34</v>
          </cell>
        </row>
        <row r="507">
          <cell r="D507" t="str">
            <v>Filled</v>
          </cell>
          <cell r="F507">
            <v>34</v>
          </cell>
        </row>
        <row r="508">
          <cell r="D508" t="str">
            <v>Filled</v>
          </cell>
          <cell r="F508">
            <v>34</v>
          </cell>
        </row>
        <row r="509">
          <cell r="D509" t="str">
            <v>Filled</v>
          </cell>
          <cell r="F509">
            <v>14</v>
          </cell>
        </row>
        <row r="510">
          <cell r="D510" t="str">
            <v>Filled</v>
          </cell>
          <cell r="F510">
            <v>14</v>
          </cell>
        </row>
        <row r="511">
          <cell r="D511" t="str">
            <v>Filled</v>
          </cell>
          <cell r="F511">
            <v>15</v>
          </cell>
        </row>
        <row r="512">
          <cell r="D512" t="str">
            <v>Filled</v>
          </cell>
          <cell r="F512">
            <v>16</v>
          </cell>
        </row>
        <row r="513">
          <cell r="D513" t="str">
            <v>Filled</v>
          </cell>
          <cell r="F513">
            <v>16</v>
          </cell>
        </row>
        <row r="514">
          <cell r="D514" t="str">
            <v>Filled</v>
          </cell>
          <cell r="F514">
            <v>16</v>
          </cell>
        </row>
        <row r="515">
          <cell r="D515" t="str">
            <v>Filled</v>
          </cell>
          <cell r="F515">
            <v>16</v>
          </cell>
        </row>
        <row r="516">
          <cell r="D516" t="str">
            <v>Filled</v>
          </cell>
          <cell r="F516">
            <v>16</v>
          </cell>
        </row>
        <row r="517">
          <cell r="D517" t="str">
            <v>Filled</v>
          </cell>
          <cell r="F517">
            <v>16</v>
          </cell>
        </row>
        <row r="518">
          <cell r="D518" t="str">
            <v>Filled</v>
          </cell>
          <cell r="F518">
            <v>16</v>
          </cell>
        </row>
        <row r="519">
          <cell r="D519" t="str">
            <v>Filled</v>
          </cell>
          <cell r="F519">
            <v>16</v>
          </cell>
        </row>
        <row r="520">
          <cell r="D520" t="str">
            <v>Filled</v>
          </cell>
          <cell r="F520">
            <v>17</v>
          </cell>
        </row>
        <row r="521">
          <cell r="D521" t="str">
            <v>Filled</v>
          </cell>
          <cell r="F521">
            <v>17</v>
          </cell>
        </row>
        <row r="522">
          <cell r="D522" t="str">
            <v>Filled</v>
          </cell>
          <cell r="F522">
            <v>17</v>
          </cell>
        </row>
        <row r="523">
          <cell r="D523" t="str">
            <v>Filled</v>
          </cell>
          <cell r="F523">
            <v>17</v>
          </cell>
        </row>
        <row r="524">
          <cell r="D524" t="str">
            <v>Filled</v>
          </cell>
          <cell r="F524">
            <v>17</v>
          </cell>
        </row>
        <row r="525">
          <cell r="D525" t="str">
            <v>Filled</v>
          </cell>
          <cell r="F525">
            <v>18</v>
          </cell>
        </row>
        <row r="526">
          <cell r="D526" t="str">
            <v>Filled</v>
          </cell>
          <cell r="F526">
            <v>18</v>
          </cell>
        </row>
        <row r="527">
          <cell r="D527" t="str">
            <v>Filled</v>
          </cell>
          <cell r="F527">
            <v>18</v>
          </cell>
        </row>
        <row r="528">
          <cell r="D528" t="str">
            <v>Filled</v>
          </cell>
          <cell r="F528">
            <v>19</v>
          </cell>
        </row>
        <row r="529">
          <cell r="D529" t="str">
            <v>Filled</v>
          </cell>
          <cell r="F529">
            <v>19</v>
          </cell>
        </row>
        <row r="530">
          <cell r="D530" t="str">
            <v>Filled</v>
          </cell>
          <cell r="F530">
            <v>19</v>
          </cell>
        </row>
        <row r="531">
          <cell r="D531" t="str">
            <v>Filled</v>
          </cell>
          <cell r="F531">
            <v>19</v>
          </cell>
        </row>
        <row r="532">
          <cell r="D532" t="str">
            <v>Filled</v>
          </cell>
          <cell r="F532">
            <v>16</v>
          </cell>
        </row>
        <row r="533">
          <cell r="D533" t="str">
            <v>Filled</v>
          </cell>
          <cell r="F533">
            <v>17</v>
          </cell>
        </row>
        <row r="534">
          <cell r="D534" t="str">
            <v>Filled</v>
          </cell>
          <cell r="F534">
            <v>17</v>
          </cell>
        </row>
        <row r="535">
          <cell r="D535" t="str">
            <v>Filled</v>
          </cell>
          <cell r="F535">
            <v>17</v>
          </cell>
        </row>
        <row r="536">
          <cell r="D536" t="str">
            <v>Filled</v>
          </cell>
          <cell r="F536">
            <v>17</v>
          </cell>
        </row>
        <row r="537">
          <cell r="D537" t="str">
            <v>Filled</v>
          </cell>
          <cell r="F537">
            <v>17</v>
          </cell>
        </row>
        <row r="538">
          <cell r="D538" t="str">
            <v>Filled</v>
          </cell>
          <cell r="F538">
            <v>18</v>
          </cell>
        </row>
        <row r="539">
          <cell r="D539" t="str">
            <v>Filled</v>
          </cell>
          <cell r="F539">
            <v>18</v>
          </cell>
        </row>
        <row r="540">
          <cell r="D540" t="str">
            <v>Filled</v>
          </cell>
          <cell r="F540">
            <v>18</v>
          </cell>
        </row>
        <row r="541">
          <cell r="D541" t="str">
            <v>Filled</v>
          </cell>
          <cell r="F541">
            <v>19</v>
          </cell>
        </row>
        <row r="542">
          <cell r="D542" t="str">
            <v>Filled</v>
          </cell>
          <cell r="F542">
            <v>19</v>
          </cell>
        </row>
        <row r="543">
          <cell r="D543" t="str">
            <v>Filled</v>
          </cell>
          <cell r="F543">
            <v>19</v>
          </cell>
        </row>
        <row r="544">
          <cell r="D544" t="str">
            <v>Filled</v>
          </cell>
          <cell r="F544">
            <v>19</v>
          </cell>
        </row>
        <row r="545">
          <cell r="D545" t="str">
            <v>Filled</v>
          </cell>
          <cell r="F545">
            <v>19</v>
          </cell>
        </row>
        <row r="546">
          <cell r="D546" t="str">
            <v>Filled</v>
          </cell>
          <cell r="F546">
            <v>20</v>
          </cell>
        </row>
        <row r="547">
          <cell r="D547" t="str">
            <v>Filled</v>
          </cell>
          <cell r="F547">
            <v>20</v>
          </cell>
        </row>
        <row r="548">
          <cell r="D548" t="str">
            <v>Filled</v>
          </cell>
          <cell r="F548">
            <v>20</v>
          </cell>
        </row>
        <row r="549">
          <cell r="D549" t="str">
            <v>Filled</v>
          </cell>
          <cell r="F549">
            <v>20</v>
          </cell>
        </row>
        <row r="550">
          <cell r="D550" t="str">
            <v>Filled</v>
          </cell>
          <cell r="F550">
            <v>20</v>
          </cell>
        </row>
        <row r="551">
          <cell r="D551" t="str">
            <v>Filled</v>
          </cell>
          <cell r="F551">
            <v>21</v>
          </cell>
        </row>
        <row r="552">
          <cell r="D552" t="str">
            <v>Filled</v>
          </cell>
          <cell r="F552">
            <v>21</v>
          </cell>
        </row>
        <row r="553">
          <cell r="D553" t="str">
            <v>Filled</v>
          </cell>
          <cell r="F553">
            <v>21</v>
          </cell>
        </row>
        <row r="554">
          <cell r="D554" t="str">
            <v>Filled</v>
          </cell>
          <cell r="F554">
            <v>21</v>
          </cell>
        </row>
        <row r="555">
          <cell r="D555" t="str">
            <v>Filled</v>
          </cell>
          <cell r="F555">
            <v>23</v>
          </cell>
        </row>
        <row r="556">
          <cell r="D556" t="str">
            <v>Filled</v>
          </cell>
          <cell r="F556">
            <v>24</v>
          </cell>
        </row>
        <row r="557">
          <cell r="D557" t="str">
            <v>Filled</v>
          </cell>
          <cell r="F557">
            <v>24</v>
          </cell>
        </row>
        <row r="558">
          <cell r="D558" t="str">
            <v>Filled</v>
          </cell>
          <cell r="F558">
            <v>24</v>
          </cell>
        </row>
        <row r="559">
          <cell r="D559" t="str">
            <v>Filled</v>
          </cell>
          <cell r="F559">
            <v>24</v>
          </cell>
        </row>
        <row r="560">
          <cell r="D560" t="str">
            <v>Filled</v>
          </cell>
          <cell r="F560">
            <v>24</v>
          </cell>
        </row>
        <row r="561">
          <cell r="D561" t="str">
            <v>Filled</v>
          </cell>
          <cell r="F561">
            <v>25</v>
          </cell>
        </row>
        <row r="562">
          <cell r="D562" t="str">
            <v>Filled</v>
          </cell>
          <cell r="F562">
            <v>25</v>
          </cell>
        </row>
        <row r="563">
          <cell r="D563" t="str">
            <v>Filled</v>
          </cell>
          <cell r="F563">
            <v>25</v>
          </cell>
        </row>
        <row r="564">
          <cell r="D564" t="str">
            <v>Filled</v>
          </cell>
          <cell r="F564">
            <v>25</v>
          </cell>
        </row>
        <row r="565">
          <cell r="D565" t="str">
            <v>Filled</v>
          </cell>
          <cell r="F565">
            <v>26</v>
          </cell>
        </row>
        <row r="566">
          <cell r="D566" t="str">
            <v>Filled</v>
          </cell>
          <cell r="F566">
            <v>26</v>
          </cell>
        </row>
        <row r="567">
          <cell r="D567" t="str">
            <v>Filled</v>
          </cell>
          <cell r="F567">
            <v>26</v>
          </cell>
        </row>
        <row r="568">
          <cell r="D568" t="str">
            <v>Filled</v>
          </cell>
          <cell r="F568">
            <v>26</v>
          </cell>
        </row>
        <row r="569">
          <cell r="D569" t="str">
            <v>Filled</v>
          </cell>
          <cell r="F569">
            <v>26</v>
          </cell>
        </row>
        <row r="570">
          <cell r="D570" t="str">
            <v>Filled</v>
          </cell>
          <cell r="F570">
            <v>27</v>
          </cell>
        </row>
        <row r="571">
          <cell r="D571" t="str">
            <v>Filled</v>
          </cell>
          <cell r="F571">
            <v>27</v>
          </cell>
        </row>
        <row r="572">
          <cell r="D572" t="str">
            <v>Filled</v>
          </cell>
          <cell r="F572">
            <v>27</v>
          </cell>
        </row>
        <row r="573">
          <cell r="D573" t="str">
            <v>Filled</v>
          </cell>
          <cell r="F573">
            <v>27</v>
          </cell>
        </row>
        <row r="574">
          <cell r="D574" t="str">
            <v>Filled</v>
          </cell>
          <cell r="F574">
            <v>27</v>
          </cell>
        </row>
        <row r="575">
          <cell r="D575" t="str">
            <v>Filled</v>
          </cell>
          <cell r="F575">
            <v>28</v>
          </cell>
        </row>
        <row r="576">
          <cell r="D576" t="str">
            <v>Filled</v>
          </cell>
          <cell r="F576">
            <v>28</v>
          </cell>
        </row>
        <row r="577">
          <cell r="D577" t="str">
            <v>Filled</v>
          </cell>
          <cell r="F577">
            <v>28</v>
          </cell>
        </row>
        <row r="578">
          <cell r="D578" t="str">
            <v>Filled</v>
          </cell>
          <cell r="F578">
            <v>28</v>
          </cell>
        </row>
        <row r="579">
          <cell r="D579" t="str">
            <v>Filled</v>
          </cell>
          <cell r="F579">
            <v>28</v>
          </cell>
        </row>
        <row r="580">
          <cell r="D580" t="str">
            <v>Filled</v>
          </cell>
          <cell r="F580">
            <v>29</v>
          </cell>
        </row>
        <row r="581">
          <cell r="D581" t="str">
            <v>Filled</v>
          </cell>
          <cell r="F581">
            <v>29</v>
          </cell>
        </row>
        <row r="582">
          <cell r="D582" t="str">
            <v>Filled</v>
          </cell>
          <cell r="F582">
            <v>29</v>
          </cell>
        </row>
        <row r="583">
          <cell r="D583" t="str">
            <v>Filled</v>
          </cell>
          <cell r="F583">
            <v>29</v>
          </cell>
        </row>
        <row r="584">
          <cell r="D584" t="str">
            <v>Filled</v>
          </cell>
          <cell r="F584">
            <v>29</v>
          </cell>
        </row>
        <row r="585">
          <cell r="D585" t="str">
            <v>Filled</v>
          </cell>
          <cell r="F585">
            <v>30</v>
          </cell>
        </row>
        <row r="586">
          <cell r="D586" t="str">
            <v>Filled</v>
          </cell>
          <cell r="F586">
            <v>30</v>
          </cell>
        </row>
        <row r="587">
          <cell r="D587" t="str">
            <v>Filled</v>
          </cell>
          <cell r="F587">
            <v>30</v>
          </cell>
        </row>
        <row r="588">
          <cell r="D588" t="str">
            <v>Filled</v>
          </cell>
          <cell r="F588">
            <v>31</v>
          </cell>
        </row>
        <row r="589">
          <cell r="D589" t="str">
            <v>Filled</v>
          </cell>
          <cell r="F589">
            <v>31</v>
          </cell>
        </row>
        <row r="590">
          <cell r="D590" t="str">
            <v>Filled</v>
          </cell>
          <cell r="F590">
            <v>31</v>
          </cell>
        </row>
        <row r="591">
          <cell r="D591" t="str">
            <v>Filled</v>
          </cell>
          <cell r="F591">
            <v>31</v>
          </cell>
        </row>
        <row r="592">
          <cell r="D592" t="str">
            <v>Filled</v>
          </cell>
          <cell r="F592">
            <v>31</v>
          </cell>
        </row>
        <row r="593">
          <cell r="D593" t="str">
            <v>Filled</v>
          </cell>
          <cell r="F593">
            <v>32</v>
          </cell>
        </row>
        <row r="594">
          <cell r="D594" t="str">
            <v>Filled</v>
          </cell>
          <cell r="F594">
            <v>32</v>
          </cell>
        </row>
        <row r="595">
          <cell r="D595" t="str">
            <v>Filled</v>
          </cell>
          <cell r="F595">
            <v>32</v>
          </cell>
        </row>
        <row r="596">
          <cell r="D596" t="str">
            <v>Filled</v>
          </cell>
          <cell r="F596">
            <v>32</v>
          </cell>
        </row>
        <row r="597">
          <cell r="D597" t="str">
            <v>Filled</v>
          </cell>
          <cell r="F597">
            <v>32</v>
          </cell>
        </row>
        <row r="598">
          <cell r="D598" t="str">
            <v>Filled</v>
          </cell>
          <cell r="F598">
            <v>33</v>
          </cell>
        </row>
        <row r="599">
          <cell r="D599" t="str">
            <v>Filled</v>
          </cell>
          <cell r="F599">
            <v>33</v>
          </cell>
        </row>
        <row r="600">
          <cell r="D600" t="str">
            <v>Filled</v>
          </cell>
          <cell r="F600">
            <v>33</v>
          </cell>
        </row>
        <row r="601">
          <cell r="D601" t="str">
            <v>Filled</v>
          </cell>
          <cell r="F601">
            <v>33</v>
          </cell>
        </row>
        <row r="602">
          <cell r="D602" t="str">
            <v>Filled</v>
          </cell>
          <cell r="F602">
            <v>33</v>
          </cell>
        </row>
        <row r="603">
          <cell r="D603" t="str">
            <v>Filled</v>
          </cell>
          <cell r="F603">
            <v>34</v>
          </cell>
        </row>
        <row r="604">
          <cell r="D604" t="str">
            <v>Filled</v>
          </cell>
          <cell r="F604">
            <v>34</v>
          </cell>
        </row>
        <row r="605">
          <cell r="D605" t="str">
            <v>Filled</v>
          </cell>
          <cell r="F605">
            <v>34</v>
          </cell>
        </row>
        <row r="606">
          <cell r="D606" t="str">
            <v>Filled</v>
          </cell>
          <cell r="F606">
            <v>34</v>
          </cell>
        </row>
        <row r="607">
          <cell r="D607" t="str">
            <v>Filled</v>
          </cell>
          <cell r="F607">
            <v>34</v>
          </cell>
        </row>
        <row r="608">
          <cell r="D608" t="str">
            <v>Filled</v>
          </cell>
          <cell r="F608">
            <v>35</v>
          </cell>
        </row>
        <row r="609">
          <cell r="D609" t="str">
            <v>Filled</v>
          </cell>
          <cell r="F609">
            <v>35</v>
          </cell>
        </row>
        <row r="610">
          <cell r="D610" t="str">
            <v>Filled</v>
          </cell>
          <cell r="F610">
            <v>35</v>
          </cell>
        </row>
        <row r="611">
          <cell r="D611" t="str">
            <v>Filled</v>
          </cell>
          <cell r="F611">
            <v>35</v>
          </cell>
        </row>
        <row r="612">
          <cell r="D612" t="str">
            <v>Filled</v>
          </cell>
          <cell r="F612">
            <v>35</v>
          </cell>
        </row>
        <row r="613">
          <cell r="D613" t="str">
            <v>Filled</v>
          </cell>
          <cell r="F613">
            <v>36</v>
          </cell>
        </row>
        <row r="614">
          <cell r="D614" t="str">
            <v>Filled</v>
          </cell>
          <cell r="F614">
            <v>36</v>
          </cell>
        </row>
        <row r="615">
          <cell r="D615" t="str">
            <v>Filled</v>
          </cell>
          <cell r="F615">
            <v>36</v>
          </cell>
        </row>
        <row r="616">
          <cell r="D616" t="str">
            <v>Filled</v>
          </cell>
          <cell r="F616">
            <v>36</v>
          </cell>
        </row>
        <row r="617">
          <cell r="D617" t="str">
            <v>Filled</v>
          </cell>
          <cell r="F617">
            <v>36</v>
          </cell>
        </row>
        <row r="618">
          <cell r="D618" t="str">
            <v>Filled</v>
          </cell>
          <cell r="F618">
            <v>37</v>
          </cell>
        </row>
        <row r="619">
          <cell r="D619" t="str">
            <v>Filled</v>
          </cell>
          <cell r="F619">
            <v>37</v>
          </cell>
        </row>
        <row r="620">
          <cell r="D620" t="str">
            <v>Filled</v>
          </cell>
          <cell r="F620">
            <v>18</v>
          </cell>
        </row>
        <row r="621">
          <cell r="D621" t="str">
            <v>Filled</v>
          </cell>
          <cell r="F621">
            <v>19</v>
          </cell>
        </row>
        <row r="622">
          <cell r="D622" t="str">
            <v>Filled</v>
          </cell>
          <cell r="F622">
            <v>19</v>
          </cell>
        </row>
        <row r="623">
          <cell r="D623" t="str">
            <v>Filled</v>
          </cell>
          <cell r="F623">
            <v>19</v>
          </cell>
        </row>
        <row r="624">
          <cell r="D624" t="str">
            <v>Filled</v>
          </cell>
          <cell r="F624">
            <v>19</v>
          </cell>
        </row>
        <row r="625">
          <cell r="D625" t="str">
            <v>Filled</v>
          </cell>
          <cell r="F625">
            <v>19</v>
          </cell>
        </row>
        <row r="626">
          <cell r="D626" t="str">
            <v>Filled</v>
          </cell>
          <cell r="F626">
            <v>20</v>
          </cell>
        </row>
        <row r="627">
          <cell r="D627" t="str">
            <v>Filled</v>
          </cell>
          <cell r="F627">
            <v>21</v>
          </cell>
        </row>
        <row r="628">
          <cell r="D628" t="str">
            <v>Filled</v>
          </cell>
          <cell r="F628">
            <v>21</v>
          </cell>
        </row>
        <row r="629">
          <cell r="D629" t="str">
            <v>Filled</v>
          </cell>
          <cell r="F629">
            <v>21</v>
          </cell>
        </row>
        <row r="630">
          <cell r="D630" t="str">
            <v>Filled</v>
          </cell>
          <cell r="F630">
            <v>19</v>
          </cell>
        </row>
        <row r="631">
          <cell r="D631" t="str">
            <v>Filled</v>
          </cell>
          <cell r="F631">
            <v>19</v>
          </cell>
        </row>
        <row r="632">
          <cell r="D632" t="str">
            <v>Filled</v>
          </cell>
          <cell r="F632">
            <v>20</v>
          </cell>
        </row>
        <row r="633">
          <cell r="D633" t="str">
            <v>Filled</v>
          </cell>
          <cell r="F633">
            <v>19</v>
          </cell>
        </row>
        <row r="634">
          <cell r="D634" t="str">
            <v>Filled</v>
          </cell>
          <cell r="F634">
            <v>20</v>
          </cell>
        </row>
        <row r="635">
          <cell r="D635" t="str">
            <v>Filled</v>
          </cell>
          <cell r="F635">
            <v>20</v>
          </cell>
        </row>
        <row r="636">
          <cell r="D636" t="str">
            <v>Filled</v>
          </cell>
          <cell r="F636">
            <v>20</v>
          </cell>
        </row>
        <row r="637">
          <cell r="D637" t="str">
            <v>Filled</v>
          </cell>
          <cell r="F637">
            <v>20</v>
          </cell>
        </row>
        <row r="638">
          <cell r="D638" t="str">
            <v>Filled</v>
          </cell>
          <cell r="F638">
            <v>20</v>
          </cell>
        </row>
        <row r="639">
          <cell r="D639" t="str">
            <v>Filled</v>
          </cell>
          <cell r="F639">
            <v>20</v>
          </cell>
        </row>
        <row r="640">
          <cell r="D640" t="str">
            <v>Filled</v>
          </cell>
          <cell r="F640">
            <v>20</v>
          </cell>
        </row>
        <row r="641">
          <cell r="D641" t="str">
            <v>Filled</v>
          </cell>
          <cell r="F641">
            <v>20</v>
          </cell>
        </row>
        <row r="642">
          <cell r="D642" t="str">
            <v>Filled</v>
          </cell>
          <cell r="F642">
            <v>20</v>
          </cell>
        </row>
        <row r="643">
          <cell r="D643" t="str">
            <v>Filled</v>
          </cell>
          <cell r="F643">
            <v>20</v>
          </cell>
        </row>
        <row r="644">
          <cell r="D644" t="str">
            <v>Filled</v>
          </cell>
          <cell r="F644">
            <v>21</v>
          </cell>
        </row>
        <row r="645">
          <cell r="D645" t="str">
            <v>Filled</v>
          </cell>
          <cell r="F645">
            <v>21</v>
          </cell>
        </row>
        <row r="646">
          <cell r="D646" t="str">
            <v>Filled</v>
          </cell>
          <cell r="F646">
            <v>21</v>
          </cell>
        </row>
        <row r="647">
          <cell r="D647" t="str">
            <v>Filled</v>
          </cell>
          <cell r="F647">
            <v>21</v>
          </cell>
        </row>
        <row r="648">
          <cell r="D648" t="str">
            <v>Filled</v>
          </cell>
          <cell r="F648">
            <v>23</v>
          </cell>
        </row>
        <row r="649">
          <cell r="D649" t="str">
            <v>Filled</v>
          </cell>
          <cell r="F649">
            <v>24</v>
          </cell>
        </row>
        <row r="650">
          <cell r="D650" t="str">
            <v>Filled</v>
          </cell>
          <cell r="F650">
            <v>24</v>
          </cell>
        </row>
        <row r="651">
          <cell r="D651" t="str">
            <v>Filled</v>
          </cell>
          <cell r="F651">
            <v>24</v>
          </cell>
        </row>
        <row r="652">
          <cell r="D652" t="str">
            <v>Filled</v>
          </cell>
          <cell r="F652">
            <v>24</v>
          </cell>
        </row>
        <row r="653">
          <cell r="D653" t="str">
            <v>Filled</v>
          </cell>
          <cell r="F653">
            <v>24</v>
          </cell>
        </row>
        <row r="654">
          <cell r="D654" t="str">
            <v>Filled</v>
          </cell>
          <cell r="F654">
            <v>25</v>
          </cell>
        </row>
        <row r="655">
          <cell r="D655" t="str">
            <v>Filled</v>
          </cell>
          <cell r="F655">
            <v>25</v>
          </cell>
        </row>
        <row r="656">
          <cell r="D656" t="str">
            <v>Filled</v>
          </cell>
          <cell r="F656">
            <v>23</v>
          </cell>
        </row>
        <row r="657">
          <cell r="D657" t="str">
            <v>Filled</v>
          </cell>
          <cell r="F657">
            <v>24</v>
          </cell>
        </row>
        <row r="658">
          <cell r="D658" t="str">
            <v>Filled</v>
          </cell>
          <cell r="F658">
            <v>24</v>
          </cell>
        </row>
        <row r="659">
          <cell r="D659" t="str">
            <v>Filled</v>
          </cell>
          <cell r="F659">
            <v>24</v>
          </cell>
        </row>
        <row r="660">
          <cell r="D660" t="str">
            <v>Filled</v>
          </cell>
          <cell r="F660">
            <v>24</v>
          </cell>
        </row>
        <row r="661">
          <cell r="D661" t="str">
            <v>Filled</v>
          </cell>
          <cell r="F661">
            <v>24</v>
          </cell>
        </row>
        <row r="662">
          <cell r="D662" t="str">
            <v>Filled</v>
          </cell>
          <cell r="F662">
            <v>25</v>
          </cell>
        </row>
        <row r="663">
          <cell r="D663" t="str">
            <v>Filled</v>
          </cell>
          <cell r="F663">
            <v>25</v>
          </cell>
        </row>
        <row r="664">
          <cell r="D664" t="str">
            <v>Filled</v>
          </cell>
          <cell r="F664">
            <v>25</v>
          </cell>
        </row>
        <row r="665">
          <cell r="D665" t="str">
            <v>Filled</v>
          </cell>
          <cell r="F665">
            <v>25</v>
          </cell>
        </row>
        <row r="666">
          <cell r="D666" t="str">
            <v>Filled</v>
          </cell>
          <cell r="F666">
            <v>26</v>
          </cell>
        </row>
        <row r="667">
          <cell r="D667" t="str">
            <v>Filled</v>
          </cell>
          <cell r="F667">
            <v>26</v>
          </cell>
        </row>
        <row r="668">
          <cell r="D668" t="str">
            <v>Filled</v>
          </cell>
          <cell r="F668">
            <v>26</v>
          </cell>
        </row>
        <row r="669">
          <cell r="D669" t="str">
            <v>Filled</v>
          </cell>
          <cell r="F669">
            <v>26</v>
          </cell>
        </row>
        <row r="670">
          <cell r="D670" t="str">
            <v>Filled</v>
          </cell>
          <cell r="F670">
            <v>25</v>
          </cell>
        </row>
        <row r="671">
          <cell r="D671" t="str">
            <v>Filled</v>
          </cell>
          <cell r="F671">
            <v>25</v>
          </cell>
        </row>
        <row r="672">
          <cell r="D672" t="str">
            <v>Filled</v>
          </cell>
          <cell r="F672">
            <v>25</v>
          </cell>
        </row>
        <row r="673">
          <cell r="D673" t="str">
            <v>Filled</v>
          </cell>
          <cell r="F673">
            <v>26</v>
          </cell>
        </row>
        <row r="674">
          <cell r="D674" t="str">
            <v>Filled</v>
          </cell>
          <cell r="F674">
            <v>26</v>
          </cell>
        </row>
        <row r="675">
          <cell r="D675" t="str">
            <v>Filled</v>
          </cell>
          <cell r="F675">
            <v>26</v>
          </cell>
        </row>
        <row r="676">
          <cell r="D676" t="str">
            <v>Filled</v>
          </cell>
          <cell r="F676">
            <v>26</v>
          </cell>
        </row>
        <row r="677">
          <cell r="D677" t="str">
            <v>Filled</v>
          </cell>
          <cell r="F677">
            <v>26</v>
          </cell>
        </row>
        <row r="678">
          <cell r="D678" t="str">
            <v>Filled</v>
          </cell>
          <cell r="F678">
            <v>26</v>
          </cell>
        </row>
        <row r="679">
          <cell r="D679" t="str">
            <v>Filled</v>
          </cell>
          <cell r="F679">
            <v>27</v>
          </cell>
        </row>
        <row r="680">
          <cell r="D680" t="str">
            <v>Filled</v>
          </cell>
          <cell r="F680">
            <v>26</v>
          </cell>
        </row>
        <row r="681">
          <cell r="D681" t="str">
            <v>Filled</v>
          </cell>
          <cell r="F681">
            <v>27</v>
          </cell>
        </row>
        <row r="682">
          <cell r="D682" t="str">
            <v>Filled</v>
          </cell>
          <cell r="F682">
            <v>27</v>
          </cell>
        </row>
        <row r="683">
          <cell r="D683" t="str">
            <v>Filled</v>
          </cell>
          <cell r="F683">
            <v>27</v>
          </cell>
        </row>
        <row r="684">
          <cell r="D684" t="str">
            <v>Filled</v>
          </cell>
          <cell r="F684">
            <v>27</v>
          </cell>
        </row>
        <row r="685">
          <cell r="D685" t="str">
            <v>Filled</v>
          </cell>
          <cell r="F685">
            <v>27</v>
          </cell>
        </row>
        <row r="686">
          <cell r="D686" t="str">
            <v>Filled</v>
          </cell>
          <cell r="F686">
            <v>28</v>
          </cell>
        </row>
        <row r="687">
          <cell r="D687" t="str">
            <v>Filled</v>
          </cell>
          <cell r="F687">
            <v>28</v>
          </cell>
        </row>
        <row r="688">
          <cell r="D688" t="str">
            <v>Filled</v>
          </cell>
          <cell r="F688">
            <v>28</v>
          </cell>
        </row>
        <row r="689">
          <cell r="D689" t="str">
            <v>Filled</v>
          </cell>
          <cell r="F689">
            <v>28</v>
          </cell>
        </row>
        <row r="690">
          <cell r="D690" t="str">
            <v>Filled</v>
          </cell>
          <cell r="F690">
            <v>28</v>
          </cell>
        </row>
        <row r="691">
          <cell r="D691" t="str">
            <v>Filled</v>
          </cell>
          <cell r="F691">
            <v>29</v>
          </cell>
        </row>
        <row r="692">
          <cell r="D692" t="str">
            <v>Filled</v>
          </cell>
          <cell r="F692">
            <v>29</v>
          </cell>
        </row>
        <row r="693">
          <cell r="D693" t="str">
            <v>Filled</v>
          </cell>
          <cell r="F693">
            <v>29</v>
          </cell>
        </row>
        <row r="694">
          <cell r="D694" t="str">
            <v>Filled</v>
          </cell>
          <cell r="F694">
            <v>29</v>
          </cell>
        </row>
        <row r="695">
          <cell r="D695" t="str">
            <v>Filled</v>
          </cell>
          <cell r="F695">
            <v>29</v>
          </cell>
        </row>
        <row r="696">
          <cell r="D696" t="str">
            <v>Filled</v>
          </cell>
          <cell r="F696">
            <v>30</v>
          </cell>
        </row>
        <row r="697">
          <cell r="D697" t="str">
            <v>Filled</v>
          </cell>
          <cell r="F697">
            <v>30</v>
          </cell>
        </row>
        <row r="698">
          <cell r="D698" t="str">
            <v>Filled</v>
          </cell>
          <cell r="F698">
            <v>30</v>
          </cell>
        </row>
        <row r="699">
          <cell r="D699" t="str">
            <v>Filled</v>
          </cell>
          <cell r="F699">
            <v>31</v>
          </cell>
        </row>
        <row r="700">
          <cell r="D700" t="str">
            <v>Filled</v>
          </cell>
          <cell r="F700">
            <v>31</v>
          </cell>
        </row>
        <row r="701">
          <cell r="D701" t="str">
            <v>Filled</v>
          </cell>
          <cell r="F701">
            <v>31</v>
          </cell>
        </row>
        <row r="702">
          <cell r="D702" t="str">
            <v>Filled</v>
          </cell>
          <cell r="F702">
            <v>31</v>
          </cell>
        </row>
        <row r="703">
          <cell r="D703" t="str">
            <v>Filled</v>
          </cell>
          <cell r="F703">
            <v>31</v>
          </cell>
        </row>
        <row r="704">
          <cell r="D704" t="str">
            <v>Filled</v>
          </cell>
          <cell r="F704">
            <v>32</v>
          </cell>
        </row>
        <row r="705">
          <cell r="D705" t="str">
            <v>Filled</v>
          </cell>
          <cell r="F705">
            <v>32</v>
          </cell>
        </row>
        <row r="706">
          <cell r="D706" t="str">
            <v>Filled</v>
          </cell>
          <cell r="F706">
            <v>32</v>
          </cell>
        </row>
        <row r="707">
          <cell r="D707" t="str">
            <v>Filled</v>
          </cell>
          <cell r="F707">
            <v>32</v>
          </cell>
        </row>
        <row r="708">
          <cell r="D708" t="str">
            <v>Filled</v>
          </cell>
          <cell r="F708">
            <v>32</v>
          </cell>
        </row>
        <row r="709">
          <cell r="D709" t="str">
            <v>Filled</v>
          </cell>
          <cell r="F709">
            <v>33</v>
          </cell>
        </row>
        <row r="710">
          <cell r="D710" t="str">
            <v>Filled</v>
          </cell>
          <cell r="F710">
            <v>33</v>
          </cell>
        </row>
        <row r="711">
          <cell r="D711" t="str">
            <v>Filled</v>
          </cell>
          <cell r="F711">
            <v>33</v>
          </cell>
        </row>
        <row r="712">
          <cell r="D712" t="str">
            <v>Filled</v>
          </cell>
          <cell r="F712">
            <v>33</v>
          </cell>
        </row>
        <row r="713">
          <cell r="D713" t="str">
            <v>Filled</v>
          </cell>
          <cell r="F713">
            <v>27</v>
          </cell>
        </row>
        <row r="714">
          <cell r="D714" t="str">
            <v>Filled</v>
          </cell>
          <cell r="F714">
            <v>27</v>
          </cell>
        </row>
        <row r="715">
          <cell r="D715" t="str">
            <v>Filled</v>
          </cell>
          <cell r="F715">
            <v>27</v>
          </cell>
        </row>
        <row r="716">
          <cell r="D716" t="str">
            <v>Filled</v>
          </cell>
          <cell r="F716">
            <v>27</v>
          </cell>
        </row>
        <row r="717">
          <cell r="D717" t="str">
            <v>Filled</v>
          </cell>
          <cell r="F717">
            <v>28</v>
          </cell>
        </row>
        <row r="718">
          <cell r="D718" t="str">
            <v>Filled</v>
          </cell>
          <cell r="F718">
            <v>28</v>
          </cell>
        </row>
        <row r="719">
          <cell r="D719" t="str">
            <v>Filled</v>
          </cell>
          <cell r="F719">
            <v>28</v>
          </cell>
        </row>
        <row r="720">
          <cell r="D720" t="str">
            <v>Filled</v>
          </cell>
          <cell r="F720">
            <v>28</v>
          </cell>
        </row>
        <row r="721">
          <cell r="D721" t="str">
            <v>Filled</v>
          </cell>
          <cell r="F721">
            <v>28</v>
          </cell>
        </row>
        <row r="722">
          <cell r="D722" t="str">
            <v>Filled</v>
          </cell>
          <cell r="F722">
            <v>29</v>
          </cell>
        </row>
        <row r="723">
          <cell r="D723" t="str">
            <v>Filled</v>
          </cell>
          <cell r="F723">
            <v>29</v>
          </cell>
        </row>
        <row r="724">
          <cell r="D724" t="str">
            <v>Filled</v>
          </cell>
          <cell r="F724">
            <v>29</v>
          </cell>
        </row>
        <row r="725">
          <cell r="D725" t="str">
            <v>Filled</v>
          </cell>
          <cell r="F725">
            <v>29</v>
          </cell>
        </row>
        <row r="726">
          <cell r="D726" t="str">
            <v>Filled</v>
          </cell>
          <cell r="F726">
            <v>29</v>
          </cell>
        </row>
        <row r="727">
          <cell r="D727" t="str">
            <v>Filled</v>
          </cell>
          <cell r="F727">
            <v>30</v>
          </cell>
        </row>
        <row r="728">
          <cell r="D728" t="str">
            <v>Filled</v>
          </cell>
          <cell r="F728">
            <v>30</v>
          </cell>
        </row>
        <row r="729">
          <cell r="D729" t="str">
            <v>Filled</v>
          </cell>
          <cell r="F729">
            <v>30</v>
          </cell>
        </row>
        <row r="730">
          <cell r="D730" t="str">
            <v>Filled</v>
          </cell>
          <cell r="F730">
            <v>31</v>
          </cell>
        </row>
        <row r="731">
          <cell r="D731" t="str">
            <v>Filled</v>
          </cell>
          <cell r="F731">
            <v>31</v>
          </cell>
        </row>
        <row r="732">
          <cell r="D732" t="str">
            <v>Filled</v>
          </cell>
          <cell r="F732">
            <v>31</v>
          </cell>
        </row>
        <row r="733">
          <cell r="D733" t="str">
            <v>Filled</v>
          </cell>
          <cell r="F733">
            <v>31</v>
          </cell>
        </row>
        <row r="734">
          <cell r="D734" t="str">
            <v>Filled</v>
          </cell>
          <cell r="F734">
            <v>29</v>
          </cell>
        </row>
        <row r="735">
          <cell r="D735" t="str">
            <v>Filled</v>
          </cell>
          <cell r="F735">
            <v>29</v>
          </cell>
        </row>
        <row r="736">
          <cell r="D736" t="str">
            <v>Filled</v>
          </cell>
          <cell r="F736">
            <v>29</v>
          </cell>
        </row>
        <row r="737">
          <cell r="D737" t="str">
            <v>Filled</v>
          </cell>
          <cell r="F737">
            <v>30</v>
          </cell>
        </row>
        <row r="738">
          <cell r="D738" t="str">
            <v>Filled</v>
          </cell>
          <cell r="F738">
            <v>30</v>
          </cell>
        </row>
        <row r="739">
          <cell r="D739" t="str">
            <v>Filled</v>
          </cell>
          <cell r="F739">
            <v>31</v>
          </cell>
        </row>
        <row r="740">
          <cell r="D740" t="str">
            <v>Filled</v>
          </cell>
          <cell r="F740">
            <v>32</v>
          </cell>
        </row>
        <row r="741">
          <cell r="D741" t="str">
            <v>Filled</v>
          </cell>
          <cell r="F741">
            <v>32</v>
          </cell>
        </row>
        <row r="742">
          <cell r="D742" t="str">
            <v>Filled</v>
          </cell>
          <cell r="F742">
            <v>32</v>
          </cell>
        </row>
        <row r="743">
          <cell r="D743" t="str">
            <v>Filled</v>
          </cell>
          <cell r="F743">
            <v>32</v>
          </cell>
        </row>
        <row r="744">
          <cell r="D744" t="str">
            <v>Filled</v>
          </cell>
          <cell r="F744">
            <v>32</v>
          </cell>
        </row>
        <row r="745">
          <cell r="D745" t="str">
            <v>Filled</v>
          </cell>
          <cell r="F745">
            <v>32</v>
          </cell>
        </row>
        <row r="746">
          <cell r="D746" t="str">
            <v>Filled</v>
          </cell>
          <cell r="F746">
            <v>32</v>
          </cell>
        </row>
        <row r="747">
          <cell r="D747" t="str">
            <v>Filled</v>
          </cell>
          <cell r="F747">
            <v>32</v>
          </cell>
        </row>
        <row r="748">
          <cell r="D748" t="str">
            <v>Filled</v>
          </cell>
          <cell r="F748">
            <v>33</v>
          </cell>
        </row>
        <row r="749">
          <cell r="D749" t="str">
            <v>Filled</v>
          </cell>
          <cell r="F749">
            <v>33</v>
          </cell>
        </row>
        <row r="750">
          <cell r="D750" t="str">
            <v>Filled</v>
          </cell>
          <cell r="F750">
            <v>33</v>
          </cell>
        </row>
        <row r="751">
          <cell r="D751" t="str">
            <v>Filled</v>
          </cell>
          <cell r="F751">
            <v>33</v>
          </cell>
        </row>
        <row r="752">
          <cell r="D752" t="str">
            <v>Filled</v>
          </cell>
          <cell r="F752">
            <v>33</v>
          </cell>
        </row>
        <row r="753">
          <cell r="D753" t="str">
            <v>Filled</v>
          </cell>
          <cell r="F753">
            <v>33</v>
          </cell>
        </row>
        <row r="754">
          <cell r="D754" t="str">
            <v>Filled</v>
          </cell>
          <cell r="F754">
            <v>33</v>
          </cell>
        </row>
        <row r="755">
          <cell r="D755" t="str">
            <v>Filled</v>
          </cell>
          <cell r="F755">
            <v>34</v>
          </cell>
        </row>
        <row r="756">
          <cell r="D756" t="str">
            <v>Filled</v>
          </cell>
          <cell r="F756">
            <v>34</v>
          </cell>
        </row>
        <row r="757">
          <cell r="D757" t="str">
            <v>Filled</v>
          </cell>
          <cell r="F757">
            <v>34</v>
          </cell>
        </row>
        <row r="758">
          <cell r="D758" t="str">
            <v>Filled</v>
          </cell>
          <cell r="F758">
            <v>34</v>
          </cell>
        </row>
        <row r="759">
          <cell r="D759" t="str">
            <v>Filled</v>
          </cell>
          <cell r="F759">
            <v>34</v>
          </cell>
        </row>
        <row r="760">
          <cell r="D760" t="str">
            <v>Filled</v>
          </cell>
          <cell r="F760">
            <v>34</v>
          </cell>
        </row>
        <row r="761">
          <cell r="D761" t="str">
            <v>Filled</v>
          </cell>
          <cell r="F761">
            <v>34</v>
          </cell>
        </row>
        <row r="762">
          <cell r="D762" t="str">
            <v>Filled</v>
          </cell>
          <cell r="F762">
            <v>34</v>
          </cell>
        </row>
        <row r="763">
          <cell r="D763" t="str">
            <v>Filled</v>
          </cell>
          <cell r="F763">
            <v>34</v>
          </cell>
        </row>
        <row r="764">
          <cell r="D764" t="str">
            <v>Filled</v>
          </cell>
          <cell r="F764">
            <v>34</v>
          </cell>
        </row>
        <row r="765">
          <cell r="D765" t="str">
            <v>Filled</v>
          </cell>
          <cell r="F765">
            <v>35</v>
          </cell>
        </row>
        <row r="766">
          <cell r="D766" t="str">
            <v>Filled</v>
          </cell>
          <cell r="F766">
            <v>35</v>
          </cell>
        </row>
        <row r="767">
          <cell r="D767" t="str">
            <v>Filled</v>
          </cell>
          <cell r="F767">
            <v>35</v>
          </cell>
        </row>
        <row r="768">
          <cell r="D768" t="str">
            <v>Filled</v>
          </cell>
          <cell r="F768">
            <v>35</v>
          </cell>
        </row>
        <row r="769">
          <cell r="D769" t="str">
            <v>Filled</v>
          </cell>
          <cell r="F769">
            <v>35</v>
          </cell>
        </row>
        <row r="770">
          <cell r="D770" t="str">
            <v>Filled</v>
          </cell>
          <cell r="F770">
            <v>36</v>
          </cell>
        </row>
        <row r="771">
          <cell r="D771" t="str">
            <v>Filled</v>
          </cell>
          <cell r="F771">
            <v>36</v>
          </cell>
        </row>
        <row r="772">
          <cell r="D772" t="str">
            <v>Filled</v>
          </cell>
          <cell r="F772">
            <v>36</v>
          </cell>
        </row>
        <row r="773">
          <cell r="D773" t="str">
            <v>Filled</v>
          </cell>
          <cell r="F773">
            <v>36</v>
          </cell>
        </row>
        <row r="774">
          <cell r="D774" t="str">
            <v>Filled</v>
          </cell>
          <cell r="F774">
            <v>36</v>
          </cell>
        </row>
        <row r="775">
          <cell r="D775" t="str">
            <v>Filled</v>
          </cell>
          <cell r="F775">
            <v>37</v>
          </cell>
        </row>
        <row r="776">
          <cell r="D776" t="str">
            <v>Filled</v>
          </cell>
          <cell r="F776">
            <v>37</v>
          </cell>
        </row>
        <row r="777">
          <cell r="D777" t="str">
            <v>Filled</v>
          </cell>
          <cell r="F777">
            <v>36</v>
          </cell>
        </row>
        <row r="778">
          <cell r="D778" t="str">
            <v>Filled</v>
          </cell>
          <cell r="F778">
            <v>34</v>
          </cell>
        </row>
        <row r="779">
          <cell r="D779" t="str">
            <v>Filled</v>
          </cell>
          <cell r="F779">
            <v>34</v>
          </cell>
        </row>
        <row r="780">
          <cell r="D780" t="str">
            <v>Filled</v>
          </cell>
          <cell r="F780">
            <v>35</v>
          </cell>
        </row>
        <row r="781">
          <cell r="D781" t="str">
            <v>Filled</v>
          </cell>
          <cell r="F781">
            <v>35</v>
          </cell>
        </row>
        <row r="782">
          <cell r="D782" t="str">
            <v>Filled</v>
          </cell>
          <cell r="F782">
            <v>35</v>
          </cell>
        </row>
        <row r="783">
          <cell r="D783" t="str">
            <v>Filled</v>
          </cell>
          <cell r="F783">
            <v>35</v>
          </cell>
        </row>
        <row r="784">
          <cell r="D784" t="str">
            <v>Filled</v>
          </cell>
          <cell r="F784">
            <v>35</v>
          </cell>
        </row>
        <row r="785">
          <cell r="D785" t="str">
            <v>Filled</v>
          </cell>
          <cell r="F785">
            <v>36</v>
          </cell>
        </row>
        <row r="786">
          <cell r="D786" t="str">
            <v>Filled</v>
          </cell>
          <cell r="F786">
            <v>36</v>
          </cell>
        </row>
        <row r="787">
          <cell r="D787" t="str">
            <v>Filled</v>
          </cell>
          <cell r="F787">
            <v>36</v>
          </cell>
        </row>
        <row r="788">
          <cell r="D788" t="str">
            <v>Filled</v>
          </cell>
          <cell r="F788">
            <v>36</v>
          </cell>
        </row>
        <row r="789">
          <cell r="D789" t="str">
            <v>Filled</v>
          </cell>
          <cell r="F789">
            <v>36</v>
          </cell>
        </row>
        <row r="790">
          <cell r="D790" t="str">
            <v>Filled</v>
          </cell>
          <cell r="F790">
            <v>37</v>
          </cell>
        </row>
        <row r="791">
          <cell r="D791" t="str">
            <v>Filled</v>
          </cell>
          <cell r="F791">
            <v>37</v>
          </cell>
        </row>
        <row r="792">
          <cell r="D792" t="str">
            <v>Filled</v>
          </cell>
          <cell r="F792">
            <v>35</v>
          </cell>
        </row>
        <row r="793">
          <cell r="D793" t="str">
            <v>Filled</v>
          </cell>
          <cell r="F793">
            <v>35</v>
          </cell>
        </row>
        <row r="794">
          <cell r="D794" t="str">
            <v>Filled</v>
          </cell>
          <cell r="F794">
            <v>35</v>
          </cell>
        </row>
        <row r="795">
          <cell r="D795" t="str">
            <v>Filled</v>
          </cell>
          <cell r="F795">
            <v>35</v>
          </cell>
        </row>
        <row r="796">
          <cell r="D796" t="str">
            <v>Filled</v>
          </cell>
          <cell r="F796">
            <v>35</v>
          </cell>
        </row>
        <row r="797">
          <cell r="D797" t="str">
            <v>Filled</v>
          </cell>
          <cell r="F797">
            <v>36</v>
          </cell>
        </row>
        <row r="798">
          <cell r="D798" t="str">
            <v>Filled</v>
          </cell>
          <cell r="F798">
            <v>36</v>
          </cell>
        </row>
        <row r="799">
          <cell r="D799" t="str">
            <v>Filled</v>
          </cell>
          <cell r="F799">
            <v>36</v>
          </cell>
        </row>
        <row r="800">
          <cell r="D800" t="str">
            <v>Filled</v>
          </cell>
          <cell r="F800">
            <v>36</v>
          </cell>
        </row>
        <row r="801">
          <cell r="D801" t="str">
            <v>Filled</v>
          </cell>
          <cell r="F801">
            <v>36</v>
          </cell>
        </row>
        <row r="802">
          <cell r="D802" t="str">
            <v>Filled</v>
          </cell>
          <cell r="F802">
            <v>37</v>
          </cell>
        </row>
        <row r="803">
          <cell r="D803" t="str">
            <v>Filled</v>
          </cell>
          <cell r="F803">
            <v>37</v>
          </cell>
        </row>
        <row r="804">
          <cell r="D804" t="str">
            <v>Filled</v>
          </cell>
          <cell r="F804">
            <v>36</v>
          </cell>
        </row>
        <row r="805">
          <cell r="D805" t="str">
            <v>Filled</v>
          </cell>
          <cell r="F805">
            <v>37</v>
          </cell>
        </row>
        <row r="806">
          <cell r="D806" t="str">
            <v>Filled</v>
          </cell>
          <cell r="F806">
            <v>37</v>
          </cell>
        </row>
        <row r="807">
          <cell r="D807" t="str">
            <v>Filled</v>
          </cell>
          <cell r="F807">
            <v>36</v>
          </cell>
        </row>
      </sheetData>
      <sheetData sheetId="1" refreshError="1"/>
      <sheetData sheetId="2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wData"/>
      <sheetName val="AggData"/>
      <sheetName val="Chart"/>
    </sheetNames>
    <sheetDataSet>
      <sheetData sheetId="0">
        <row r="2">
          <cell r="D2" t="str">
            <v>Filled</v>
          </cell>
          <cell r="F2">
            <v>1</v>
          </cell>
        </row>
        <row r="3">
          <cell r="D3" t="str">
            <v>Filled</v>
          </cell>
          <cell r="F3">
            <v>2</v>
          </cell>
        </row>
        <row r="4">
          <cell r="D4" t="str">
            <v>Filled</v>
          </cell>
          <cell r="F4">
            <v>2</v>
          </cell>
        </row>
        <row r="5">
          <cell r="D5" t="str">
            <v>Filled</v>
          </cell>
          <cell r="F5">
            <v>2</v>
          </cell>
        </row>
        <row r="6">
          <cell r="D6" t="str">
            <v>Filled</v>
          </cell>
          <cell r="F6">
            <v>2</v>
          </cell>
        </row>
        <row r="7">
          <cell r="D7" t="str">
            <v>Filled</v>
          </cell>
          <cell r="F7">
            <v>2</v>
          </cell>
        </row>
        <row r="8">
          <cell r="D8" t="str">
            <v>Filled</v>
          </cell>
          <cell r="F8">
            <v>3</v>
          </cell>
        </row>
        <row r="9">
          <cell r="D9" t="str">
            <v>Filled</v>
          </cell>
          <cell r="F9">
            <v>3</v>
          </cell>
        </row>
        <row r="10">
          <cell r="D10" t="str">
            <v>Filled</v>
          </cell>
          <cell r="F10">
            <v>3</v>
          </cell>
        </row>
        <row r="11">
          <cell r="D11" t="str">
            <v>Filled</v>
          </cell>
          <cell r="F11">
            <v>3</v>
          </cell>
        </row>
        <row r="12">
          <cell r="D12" t="str">
            <v>Filled</v>
          </cell>
          <cell r="F12">
            <v>3</v>
          </cell>
        </row>
        <row r="13">
          <cell r="D13" t="str">
            <v>Filled</v>
          </cell>
          <cell r="F13">
            <v>4</v>
          </cell>
        </row>
        <row r="14">
          <cell r="D14" t="str">
            <v>Filled</v>
          </cell>
          <cell r="F14">
            <v>4</v>
          </cell>
        </row>
        <row r="15">
          <cell r="D15" t="str">
            <v>Filled</v>
          </cell>
          <cell r="F15">
            <v>4</v>
          </cell>
        </row>
        <row r="16">
          <cell r="D16" t="str">
            <v>Filled</v>
          </cell>
          <cell r="F16">
            <v>4</v>
          </cell>
        </row>
        <row r="17">
          <cell r="D17" t="str">
            <v>Filled</v>
          </cell>
          <cell r="F17">
            <v>4</v>
          </cell>
        </row>
        <row r="18">
          <cell r="D18" t="str">
            <v>Filled</v>
          </cell>
          <cell r="F18">
            <v>5</v>
          </cell>
        </row>
        <row r="19">
          <cell r="D19" t="str">
            <v>Filled</v>
          </cell>
          <cell r="F19">
            <v>5</v>
          </cell>
        </row>
        <row r="20">
          <cell r="D20" t="str">
            <v>Filled</v>
          </cell>
          <cell r="F20">
            <v>5</v>
          </cell>
        </row>
        <row r="21">
          <cell r="D21" t="str">
            <v>Filled</v>
          </cell>
          <cell r="F21">
            <v>5</v>
          </cell>
        </row>
        <row r="22">
          <cell r="D22" t="str">
            <v>Filled</v>
          </cell>
          <cell r="F22">
            <v>6</v>
          </cell>
        </row>
        <row r="23">
          <cell r="D23" t="str">
            <v>Filled</v>
          </cell>
          <cell r="F23">
            <v>6</v>
          </cell>
        </row>
        <row r="24">
          <cell r="D24" t="str">
            <v>Filled</v>
          </cell>
          <cell r="F24">
            <v>6</v>
          </cell>
        </row>
        <row r="25">
          <cell r="D25" t="str">
            <v>Filled</v>
          </cell>
          <cell r="F25">
            <v>6</v>
          </cell>
        </row>
        <row r="26">
          <cell r="D26" t="str">
            <v>Filled</v>
          </cell>
          <cell r="F26">
            <v>6</v>
          </cell>
        </row>
        <row r="27">
          <cell r="D27" t="str">
            <v>Filled</v>
          </cell>
          <cell r="F27">
            <v>7</v>
          </cell>
        </row>
        <row r="28">
          <cell r="D28" t="str">
            <v>Filled</v>
          </cell>
          <cell r="F28">
            <v>7</v>
          </cell>
        </row>
        <row r="29">
          <cell r="D29" t="str">
            <v>Filled</v>
          </cell>
          <cell r="F29">
            <v>7</v>
          </cell>
        </row>
        <row r="30">
          <cell r="D30" t="str">
            <v>Filled</v>
          </cell>
          <cell r="F30">
            <v>3</v>
          </cell>
        </row>
        <row r="31">
          <cell r="D31" t="str">
            <v>Filled</v>
          </cell>
          <cell r="F31">
            <v>3</v>
          </cell>
        </row>
        <row r="32">
          <cell r="D32" t="str">
            <v>Filled</v>
          </cell>
          <cell r="F32">
            <v>4</v>
          </cell>
        </row>
        <row r="33">
          <cell r="D33" t="str">
            <v>Filled</v>
          </cell>
          <cell r="F33">
            <v>4</v>
          </cell>
        </row>
        <row r="34">
          <cell r="D34" t="str">
            <v>Filled</v>
          </cell>
          <cell r="F34">
            <v>10</v>
          </cell>
        </row>
        <row r="35">
          <cell r="D35" t="str">
            <v>Filled</v>
          </cell>
          <cell r="F35">
            <v>11</v>
          </cell>
        </row>
        <row r="36">
          <cell r="D36" t="str">
            <v>Failed To Fill</v>
          </cell>
          <cell r="F36">
            <v>4</v>
          </cell>
        </row>
        <row r="37">
          <cell r="D37" t="str">
            <v>Filled</v>
          </cell>
          <cell r="F37">
            <v>6</v>
          </cell>
        </row>
        <row r="38">
          <cell r="D38" t="str">
            <v>Filled</v>
          </cell>
          <cell r="F38">
            <v>5</v>
          </cell>
        </row>
        <row r="39">
          <cell r="D39" t="str">
            <v>Filled</v>
          </cell>
          <cell r="F39">
            <v>6</v>
          </cell>
        </row>
        <row r="40">
          <cell r="D40" t="str">
            <v>Filled</v>
          </cell>
          <cell r="F40">
            <v>6</v>
          </cell>
        </row>
        <row r="41">
          <cell r="D41" t="str">
            <v>Filled</v>
          </cell>
          <cell r="F41">
            <v>6</v>
          </cell>
        </row>
        <row r="42">
          <cell r="D42" t="str">
            <v>Filled</v>
          </cell>
          <cell r="F42">
            <v>5</v>
          </cell>
        </row>
        <row r="43">
          <cell r="D43" t="str">
            <v>Filled</v>
          </cell>
          <cell r="F43">
            <v>5</v>
          </cell>
        </row>
        <row r="44">
          <cell r="D44" t="str">
            <v>Failed To Fill</v>
          </cell>
          <cell r="F44">
            <v>5</v>
          </cell>
        </row>
        <row r="45">
          <cell r="D45" t="str">
            <v>Filled</v>
          </cell>
          <cell r="F45">
            <v>6</v>
          </cell>
        </row>
        <row r="46">
          <cell r="D46" t="str">
            <v>Filled</v>
          </cell>
          <cell r="F46">
            <v>6</v>
          </cell>
        </row>
        <row r="47">
          <cell r="D47" t="str">
            <v>Filled</v>
          </cell>
          <cell r="F47">
            <v>6</v>
          </cell>
        </row>
        <row r="48">
          <cell r="D48" t="str">
            <v>Filled</v>
          </cell>
          <cell r="F48">
            <v>6</v>
          </cell>
        </row>
        <row r="49">
          <cell r="D49" t="str">
            <v>Filled</v>
          </cell>
          <cell r="F49">
            <v>6</v>
          </cell>
        </row>
        <row r="50">
          <cell r="D50" t="str">
            <v>Filled</v>
          </cell>
          <cell r="F50">
            <v>9</v>
          </cell>
        </row>
        <row r="51">
          <cell r="D51" t="str">
            <v>Filled</v>
          </cell>
          <cell r="F51">
            <v>6</v>
          </cell>
        </row>
        <row r="52">
          <cell r="D52" t="str">
            <v>Filled</v>
          </cell>
          <cell r="F52">
            <v>7</v>
          </cell>
        </row>
        <row r="53">
          <cell r="D53" t="str">
            <v>Filled</v>
          </cell>
          <cell r="F53">
            <v>7</v>
          </cell>
        </row>
        <row r="54">
          <cell r="D54" t="str">
            <v>Filled</v>
          </cell>
          <cell r="F54">
            <v>7</v>
          </cell>
        </row>
        <row r="55">
          <cell r="D55" t="str">
            <v>Filled</v>
          </cell>
          <cell r="F55">
            <v>7</v>
          </cell>
        </row>
        <row r="56">
          <cell r="D56" t="str">
            <v>Filled</v>
          </cell>
          <cell r="F56">
            <v>6</v>
          </cell>
        </row>
        <row r="57">
          <cell r="D57" t="str">
            <v>Filled</v>
          </cell>
          <cell r="F57">
            <v>7</v>
          </cell>
        </row>
        <row r="58">
          <cell r="D58" t="str">
            <v>Filled</v>
          </cell>
          <cell r="F58">
            <v>29</v>
          </cell>
        </row>
        <row r="59">
          <cell r="D59" t="str">
            <v>Filled</v>
          </cell>
          <cell r="F59">
            <v>29</v>
          </cell>
        </row>
        <row r="60">
          <cell r="D60" t="str">
            <v>Filled</v>
          </cell>
          <cell r="F60">
            <v>8</v>
          </cell>
        </row>
        <row r="61">
          <cell r="D61" t="str">
            <v>Filled</v>
          </cell>
          <cell r="F61">
            <v>9</v>
          </cell>
        </row>
        <row r="62">
          <cell r="D62" t="str">
            <v>Filled</v>
          </cell>
          <cell r="F62">
            <v>7</v>
          </cell>
        </row>
        <row r="63">
          <cell r="D63" t="str">
            <v>Failed To Fill</v>
          </cell>
          <cell r="F63">
            <v>7</v>
          </cell>
        </row>
        <row r="64">
          <cell r="D64" t="str">
            <v>Filled</v>
          </cell>
          <cell r="F64">
            <v>7</v>
          </cell>
        </row>
        <row r="65">
          <cell r="D65" t="str">
            <v>Filled</v>
          </cell>
          <cell r="F65">
            <v>8</v>
          </cell>
        </row>
        <row r="66">
          <cell r="D66" t="str">
            <v>Filled</v>
          </cell>
          <cell r="F66">
            <v>8</v>
          </cell>
        </row>
        <row r="67">
          <cell r="D67" t="str">
            <v>Filled</v>
          </cell>
          <cell r="F67">
            <v>8</v>
          </cell>
        </row>
        <row r="68">
          <cell r="D68" t="str">
            <v>Filled</v>
          </cell>
          <cell r="F68">
            <v>8</v>
          </cell>
        </row>
        <row r="69">
          <cell r="D69" t="str">
            <v>Filled</v>
          </cell>
          <cell r="F69">
            <v>7</v>
          </cell>
        </row>
        <row r="70">
          <cell r="D70" t="str">
            <v>Filled</v>
          </cell>
          <cell r="F70">
            <v>8</v>
          </cell>
        </row>
        <row r="71">
          <cell r="D71" t="str">
            <v>Filled</v>
          </cell>
          <cell r="F71">
            <v>8</v>
          </cell>
        </row>
        <row r="72">
          <cell r="D72" t="str">
            <v>Filled</v>
          </cell>
          <cell r="F72">
            <v>8</v>
          </cell>
        </row>
        <row r="73">
          <cell r="D73" t="str">
            <v>Filled</v>
          </cell>
          <cell r="F73">
            <v>8</v>
          </cell>
        </row>
        <row r="74">
          <cell r="D74" t="str">
            <v>Filled</v>
          </cell>
          <cell r="F74">
            <v>18</v>
          </cell>
        </row>
        <row r="75">
          <cell r="D75" t="str">
            <v>Filled</v>
          </cell>
          <cell r="F75">
            <v>19</v>
          </cell>
        </row>
        <row r="76">
          <cell r="D76" t="str">
            <v>Filled</v>
          </cell>
          <cell r="F76">
            <v>8</v>
          </cell>
        </row>
        <row r="77">
          <cell r="D77" t="str">
            <v>Filled</v>
          </cell>
          <cell r="F77">
            <v>8</v>
          </cell>
        </row>
        <row r="78">
          <cell r="D78" t="str">
            <v>Filled</v>
          </cell>
          <cell r="F78">
            <v>8</v>
          </cell>
        </row>
        <row r="79">
          <cell r="D79" t="str">
            <v>Filled</v>
          </cell>
          <cell r="F79">
            <v>8</v>
          </cell>
        </row>
        <row r="80">
          <cell r="D80" t="str">
            <v>Filled</v>
          </cell>
          <cell r="F80">
            <v>8</v>
          </cell>
        </row>
        <row r="81">
          <cell r="D81" t="str">
            <v>Filled</v>
          </cell>
          <cell r="F81">
            <v>8</v>
          </cell>
        </row>
        <row r="82">
          <cell r="D82" t="str">
            <v>Failed To Fill</v>
          </cell>
          <cell r="F82">
            <v>8</v>
          </cell>
        </row>
        <row r="83">
          <cell r="D83" t="str">
            <v>Filled</v>
          </cell>
          <cell r="F83">
            <v>9</v>
          </cell>
        </row>
        <row r="84">
          <cell r="D84" t="str">
            <v>Filled</v>
          </cell>
          <cell r="F84">
            <v>9</v>
          </cell>
        </row>
        <row r="85">
          <cell r="D85" t="str">
            <v>Failed To Fill</v>
          </cell>
          <cell r="F85">
            <v>9</v>
          </cell>
        </row>
        <row r="86">
          <cell r="D86" t="str">
            <v>Failed To Fill</v>
          </cell>
          <cell r="F86">
            <v>9</v>
          </cell>
        </row>
        <row r="87">
          <cell r="D87" t="str">
            <v>Filled</v>
          </cell>
          <cell r="F87">
            <v>9</v>
          </cell>
        </row>
        <row r="88">
          <cell r="D88" t="str">
            <v>Failed To Fill</v>
          </cell>
          <cell r="F88">
            <v>9</v>
          </cell>
        </row>
        <row r="89">
          <cell r="D89" t="str">
            <v>Failed To Fill</v>
          </cell>
          <cell r="F89">
            <v>9</v>
          </cell>
        </row>
        <row r="90">
          <cell r="D90" t="str">
            <v>Failed To Fill</v>
          </cell>
          <cell r="F90">
            <v>9</v>
          </cell>
        </row>
        <row r="91">
          <cell r="D91" t="str">
            <v>Filled</v>
          </cell>
          <cell r="F91">
            <v>10</v>
          </cell>
        </row>
        <row r="92">
          <cell r="D92" t="str">
            <v>Filled</v>
          </cell>
          <cell r="F92">
            <v>10</v>
          </cell>
        </row>
        <row r="93">
          <cell r="D93" t="str">
            <v>Filled</v>
          </cell>
          <cell r="F93">
            <v>10</v>
          </cell>
        </row>
        <row r="94">
          <cell r="D94" t="str">
            <v>Filled</v>
          </cell>
          <cell r="F94">
            <v>10</v>
          </cell>
        </row>
        <row r="95">
          <cell r="D95" t="str">
            <v>Filled</v>
          </cell>
          <cell r="F95">
            <v>10</v>
          </cell>
        </row>
        <row r="96">
          <cell r="D96" t="str">
            <v>Filled</v>
          </cell>
          <cell r="F96">
            <v>10</v>
          </cell>
        </row>
        <row r="97">
          <cell r="D97" t="str">
            <v>Filled</v>
          </cell>
          <cell r="F97">
            <v>10</v>
          </cell>
        </row>
        <row r="98">
          <cell r="D98" t="str">
            <v>Filled</v>
          </cell>
          <cell r="F98">
            <v>10</v>
          </cell>
        </row>
        <row r="99">
          <cell r="D99" t="str">
            <v>Filled</v>
          </cell>
          <cell r="F99">
            <v>14</v>
          </cell>
        </row>
        <row r="100">
          <cell r="D100" t="str">
            <v>Filled</v>
          </cell>
          <cell r="F100">
            <v>14</v>
          </cell>
        </row>
        <row r="101">
          <cell r="D101" t="str">
            <v>Failed To Fill</v>
          </cell>
          <cell r="F101">
            <v>10</v>
          </cell>
        </row>
        <row r="102">
          <cell r="D102" t="str">
            <v>Failed To Fill</v>
          </cell>
          <cell r="F102">
            <v>10</v>
          </cell>
        </row>
        <row r="103">
          <cell r="D103" t="str">
            <v>Failed To Fill</v>
          </cell>
          <cell r="F103">
            <v>10</v>
          </cell>
        </row>
        <row r="104">
          <cell r="D104" t="str">
            <v>Filled</v>
          </cell>
          <cell r="F104">
            <v>12</v>
          </cell>
        </row>
        <row r="105">
          <cell r="D105" t="str">
            <v>Filled</v>
          </cell>
          <cell r="F105">
            <v>12</v>
          </cell>
        </row>
        <row r="106">
          <cell r="D106" t="str">
            <v>Filled</v>
          </cell>
          <cell r="F106">
            <v>12</v>
          </cell>
        </row>
        <row r="107">
          <cell r="D107" t="str">
            <v>Filled</v>
          </cell>
          <cell r="F107">
            <v>12</v>
          </cell>
        </row>
        <row r="108">
          <cell r="D108" t="str">
            <v>Filled</v>
          </cell>
          <cell r="F108">
            <v>11</v>
          </cell>
        </row>
        <row r="109">
          <cell r="D109" t="str">
            <v>Filled</v>
          </cell>
          <cell r="F109">
            <v>12</v>
          </cell>
        </row>
        <row r="110">
          <cell r="D110" t="str">
            <v>Filled</v>
          </cell>
          <cell r="F110">
            <v>13</v>
          </cell>
        </row>
        <row r="111">
          <cell r="D111" t="str">
            <v>Filled</v>
          </cell>
          <cell r="F111">
            <v>15</v>
          </cell>
        </row>
        <row r="112">
          <cell r="D112" t="str">
            <v>Filled</v>
          </cell>
          <cell r="F112">
            <v>13</v>
          </cell>
        </row>
        <row r="113">
          <cell r="D113" t="str">
            <v>Filled</v>
          </cell>
          <cell r="F113">
            <v>14</v>
          </cell>
        </row>
        <row r="114">
          <cell r="D114" t="str">
            <v>Filled</v>
          </cell>
          <cell r="F114">
            <v>14</v>
          </cell>
        </row>
        <row r="115">
          <cell r="D115" t="str">
            <v>Filled</v>
          </cell>
          <cell r="F115">
            <v>13</v>
          </cell>
        </row>
        <row r="116">
          <cell r="D116" t="str">
            <v>Filled</v>
          </cell>
          <cell r="F116">
            <v>14</v>
          </cell>
        </row>
        <row r="117">
          <cell r="D117" t="str">
            <v>Filled</v>
          </cell>
          <cell r="F117">
            <v>14</v>
          </cell>
        </row>
        <row r="118">
          <cell r="D118" t="str">
            <v>Filled</v>
          </cell>
          <cell r="F118">
            <v>13</v>
          </cell>
        </row>
        <row r="119">
          <cell r="D119" t="str">
            <v>Filled</v>
          </cell>
          <cell r="F119">
            <v>14</v>
          </cell>
        </row>
        <row r="120">
          <cell r="D120" t="str">
            <v>Filled</v>
          </cell>
          <cell r="F120">
            <v>14</v>
          </cell>
        </row>
        <row r="121">
          <cell r="D121" t="str">
            <v>Filled</v>
          </cell>
          <cell r="F121">
            <v>15</v>
          </cell>
        </row>
        <row r="122">
          <cell r="D122" t="str">
            <v>Failed To Fill</v>
          </cell>
          <cell r="F122">
            <v>14</v>
          </cell>
        </row>
        <row r="123">
          <cell r="D123" t="str">
            <v>Filled</v>
          </cell>
          <cell r="F123">
            <v>14</v>
          </cell>
        </row>
        <row r="124">
          <cell r="D124" t="str">
            <v>Failed To Fill</v>
          </cell>
          <cell r="F124">
            <v>14</v>
          </cell>
        </row>
        <row r="125">
          <cell r="D125" t="str">
            <v>Filled</v>
          </cell>
          <cell r="F125">
            <v>14</v>
          </cell>
        </row>
        <row r="126">
          <cell r="D126" t="str">
            <v>Failed To Fill</v>
          </cell>
          <cell r="F126">
            <v>14</v>
          </cell>
        </row>
        <row r="127">
          <cell r="D127" t="str">
            <v>Filled</v>
          </cell>
          <cell r="F127">
            <v>14</v>
          </cell>
        </row>
        <row r="128">
          <cell r="D128" t="str">
            <v>Failed To Fill</v>
          </cell>
          <cell r="F128">
            <v>14</v>
          </cell>
        </row>
        <row r="129">
          <cell r="D129" t="str">
            <v>Filled</v>
          </cell>
          <cell r="F129">
            <v>15</v>
          </cell>
        </row>
        <row r="130">
          <cell r="D130" t="str">
            <v>Filled</v>
          </cell>
          <cell r="F130">
            <v>15</v>
          </cell>
        </row>
        <row r="131">
          <cell r="D131" t="str">
            <v>Filled</v>
          </cell>
          <cell r="F131">
            <v>15</v>
          </cell>
        </row>
        <row r="132">
          <cell r="D132" t="str">
            <v>Filled</v>
          </cell>
          <cell r="F132">
            <v>16</v>
          </cell>
        </row>
        <row r="133">
          <cell r="D133" t="str">
            <v>Filled</v>
          </cell>
          <cell r="F133">
            <v>16</v>
          </cell>
        </row>
        <row r="134">
          <cell r="D134" t="str">
            <v>Filled</v>
          </cell>
          <cell r="F134">
            <v>16</v>
          </cell>
        </row>
        <row r="135">
          <cell r="D135" t="str">
            <v>Filled</v>
          </cell>
          <cell r="F135">
            <v>16</v>
          </cell>
        </row>
        <row r="136">
          <cell r="D136" t="str">
            <v>Filled</v>
          </cell>
          <cell r="F136">
            <v>16</v>
          </cell>
        </row>
        <row r="137">
          <cell r="D137" t="str">
            <v>Filled</v>
          </cell>
          <cell r="F137">
            <v>17</v>
          </cell>
        </row>
        <row r="138">
          <cell r="D138" t="str">
            <v>Filled</v>
          </cell>
          <cell r="F138">
            <v>17</v>
          </cell>
        </row>
        <row r="139">
          <cell r="D139" t="str">
            <v>Filled</v>
          </cell>
          <cell r="F139">
            <v>17</v>
          </cell>
        </row>
        <row r="140">
          <cell r="D140" t="str">
            <v>Filled</v>
          </cell>
          <cell r="F140">
            <v>16</v>
          </cell>
        </row>
        <row r="141">
          <cell r="D141" t="str">
            <v>Filled</v>
          </cell>
          <cell r="F141">
            <v>17</v>
          </cell>
        </row>
        <row r="142">
          <cell r="D142" t="str">
            <v>Filled</v>
          </cell>
          <cell r="F142">
            <v>17</v>
          </cell>
        </row>
        <row r="143">
          <cell r="D143" t="str">
            <v>Filled</v>
          </cell>
          <cell r="F143">
            <v>17</v>
          </cell>
        </row>
        <row r="144">
          <cell r="D144" t="str">
            <v>Filled</v>
          </cell>
          <cell r="F144">
            <v>17</v>
          </cell>
        </row>
        <row r="145">
          <cell r="D145" t="str">
            <v>Filled</v>
          </cell>
          <cell r="F145">
            <v>17</v>
          </cell>
        </row>
        <row r="146">
          <cell r="D146" t="str">
            <v>Failed To Fill</v>
          </cell>
          <cell r="F146">
            <v>17</v>
          </cell>
        </row>
        <row r="147">
          <cell r="D147" t="str">
            <v>Filled</v>
          </cell>
          <cell r="F147">
            <v>17</v>
          </cell>
        </row>
        <row r="148">
          <cell r="D148" t="str">
            <v>Filled</v>
          </cell>
          <cell r="F148">
            <v>15</v>
          </cell>
        </row>
        <row r="149">
          <cell r="D149" t="str">
            <v>Filled</v>
          </cell>
          <cell r="F149">
            <v>15</v>
          </cell>
        </row>
        <row r="150">
          <cell r="D150" t="str">
            <v>Failed To Fill</v>
          </cell>
          <cell r="F150">
            <v>17</v>
          </cell>
        </row>
        <row r="151">
          <cell r="D151" t="str">
            <v>Filled</v>
          </cell>
          <cell r="F151">
            <v>17</v>
          </cell>
        </row>
        <row r="152">
          <cell r="D152" t="str">
            <v>Filled</v>
          </cell>
          <cell r="F152">
            <v>18</v>
          </cell>
        </row>
        <row r="153">
          <cell r="D153" t="str">
            <v>Filled</v>
          </cell>
          <cell r="F153">
            <v>17</v>
          </cell>
        </row>
        <row r="154">
          <cell r="D154" t="str">
            <v>Filled</v>
          </cell>
          <cell r="F154">
            <v>18</v>
          </cell>
        </row>
        <row r="155">
          <cell r="D155" t="str">
            <v>Filled</v>
          </cell>
          <cell r="F155">
            <v>18</v>
          </cell>
        </row>
        <row r="156">
          <cell r="D156" t="str">
            <v>Filled</v>
          </cell>
          <cell r="F156">
            <v>18</v>
          </cell>
        </row>
        <row r="157">
          <cell r="D157" t="str">
            <v>Filled</v>
          </cell>
          <cell r="F157">
            <v>19</v>
          </cell>
        </row>
        <row r="158">
          <cell r="D158" t="str">
            <v>Filled</v>
          </cell>
          <cell r="F158">
            <v>18</v>
          </cell>
        </row>
        <row r="159">
          <cell r="D159" t="str">
            <v>Failed To Fill</v>
          </cell>
          <cell r="F159">
            <v>18</v>
          </cell>
        </row>
        <row r="160">
          <cell r="D160" t="str">
            <v>Filled</v>
          </cell>
          <cell r="F160">
            <v>18</v>
          </cell>
        </row>
        <row r="161">
          <cell r="D161" t="str">
            <v>Failed To Fill</v>
          </cell>
          <cell r="F161">
            <v>18</v>
          </cell>
        </row>
        <row r="162">
          <cell r="D162" t="str">
            <v>Filled</v>
          </cell>
          <cell r="F162">
            <v>18</v>
          </cell>
        </row>
        <row r="163">
          <cell r="D163" t="str">
            <v>Failed To Fill</v>
          </cell>
          <cell r="F163">
            <v>18</v>
          </cell>
        </row>
        <row r="164">
          <cell r="D164" t="str">
            <v>Filled</v>
          </cell>
          <cell r="F164">
            <v>19</v>
          </cell>
        </row>
        <row r="165">
          <cell r="D165" t="str">
            <v>Filled</v>
          </cell>
          <cell r="F165">
            <v>19</v>
          </cell>
        </row>
        <row r="166">
          <cell r="D166" t="str">
            <v>Filled</v>
          </cell>
          <cell r="F166">
            <v>19</v>
          </cell>
        </row>
        <row r="167">
          <cell r="D167" t="str">
            <v>Filled</v>
          </cell>
          <cell r="F167">
            <v>20</v>
          </cell>
        </row>
        <row r="168">
          <cell r="D168" t="str">
            <v>Filled</v>
          </cell>
          <cell r="F168">
            <v>19</v>
          </cell>
        </row>
        <row r="169">
          <cell r="D169" t="str">
            <v>Failed To Fill</v>
          </cell>
          <cell r="F169">
            <v>19</v>
          </cell>
        </row>
        <row r="170">
          <cell r="D170" t="str">
            <v>Filled</v>
          </cell>
          <cell r="F170">
            <v>20</v>
          </cell>
        </row>
        <row r="171">
          <cell r="D171" t="str">
            <v>Filled</v>
          </cell>
          <cell r="F171">
            <v>20</v>
          </cell>
        </row>
        <row r="172">
          <cell r="D172" t="str">
            <v>Filled</v>
          </cell>
          <cell r="F172">
            <v>20</v>
          </cell>
        </row>
        <row r="173">
          <cell r="D173" t="str">
            <v>Filled</v>
          </cell>
          <cell r="F173">
            <v>20</v>
          </cell>
        </row>
        <row r="174">
          <cell r="D174" t="str">
            <v>Failed To Fill</v>
          </cell>
          <cell r="F174">
            <v>19</v>
          </cell>
        </row>
        <row r="175">
          <cell r="D175" t="str">
            <v>Filled</v>
          </cell>
          <cell r="F175">
            <v>20</v>
          </cell>
        </row>
        <row r="176">
          <cell r="D176" t="str">
            <v>Failed To Fill</v>
          </cell>
          <cell r="F176">
            <v>20</v>
          </cell>
        </row>
        <row r="177">
          <cell r="D177" t="str">
            <v>Filled</v>
          </cell>
          <cell r="F177">
            <v>20</v>
          </cell>
        </row>
        <row r="178">
          <cell r="D178" t="str">
            <v>Filled</v>
          </cell>
          <cell r="F178">
            <v>20</v>
          </cell>
        </row>
        <row r="179">
          <cell r="D179" t="str">
            <v>Failed To Fill</v>
          </cell>
          <cell r="F179">
            <v>20</v>
          </cell>
        </row>
        <row r="180">
          <cell r="D180" t="str">
            <v>Filled</v>
          </cell>
          <cell r="F180">
            <v>20</v>
          </cell>
        </row>
        <row r="181">
          <cell r="D181" t="str">
            <v>Failed To Fill</v>
          </cell>
          <cell r="F181">
            <v>20</v>
          </cell>
        </row>
        <row r="182">
          <cell r="D182" t="str">
            <v>Filled</v>
          </cell>
          <cell r="F182">
            <v>21</v>
          </cell>
        </row>
        <row r="183">
          <cell r="D183" t="str">
            <v>Failed To Fill</v>
          </cell>
          <cell r="F183">
            <v>21</v>
          </cell>
        </row>
        <row r="184">
          <cell r="D184" t="str">
            <v>Filled</v>
          </cell>
          <cell r="F184">
            <v>24</v>
          </cell>
        </row>
        <row r="185">
          <cell r="D185" t="str">
            <v>Filled</v>
          </cell>
          <cell r="F185">
            <v>24</v>
          </cell>
        </row>
        <row r="186">
          <cell r="D186" t="str">
            <v>Filled</v>
          </cell>
          <cell r="F186">
            <v>24</v>
          </cell>
        </row>
        <row r="187">
          <cell r="D187" t="str">
            <v>Filled</v>
          </cell>
          <cell r="F187">
            <v>24</v>
          </cell>
        </row>
        <row r="188">
          <cell r="D188" t="str">
            <v>Filled</v>
          </cell>
          <cell r="F188">
            <v>24</v>
          </cell>
        </row>
        <row r="189">
          <cell r="D189" t="str">
            <v>Failed To Fill</v>
          </cell>
          <cell r="F189">
            <v>24</v>
          </cell>
        </row>
        <row r="190">
          <cell r="D190" t="str">
            <v>Failed To Fill</v>
          </cell>
          <cell r="F190">
            <v>24</v>
          </cell>
        </row>
        <row r="191">
          <cell r="D191" t="str">
            <v>Filled</v>
          </cell>
          <cell r="F191">
            <v>24</v>
          </cell>
        </row>
        <row r="192">
          <cell r="D192" t="str">
            <v>Filled</v>
          </cell>
          <cell r="F192">
            <v>24</v>
          </cell>
        </row>
        <row r="193">
          <cell r="D193" t="str">
            <v>Filled</v>
          </cell>
          <cell r="F193">
            <v>24</v>
          </cell>
        </row>
        <row r="194">
          <cell r="D194" t="str">
            <v>Filled</v>
          </cell>
          <cell r="F194">
            <v>24</v>
          </cell>
        </row>
        <row r="195">
          <cell r="D195" t="str">
            <v>Filled</v>
          </cell>
          <cell r="F195">
            <v>25</v>
          </cell>
        </row>
        <row r="196">
          <cell r="D196" t="str">
            <v>Failed To Fill</v>
          </cell>
          <cell r="F196">
            <v>24</v>
          </cell>
        </row>
        <row r="197">
          <cell r="D197" t="str">
            <v>Filled</v>
          </cell>
          <cell r="F197">
            <v>24</v>
          </cell>
        </row>
        <row r="198">
          <cell r="D198" t="str">
            <v>Filled</v>
          </cell>
          <cell r="F198">
            <v>24</v>
          </cell>
        </row>
        <row r="199">
          <cell r="D199" t="str">
            <v>Filled</v>
          </cell>
          <cell r="F199">
            <v>24</v>
          </cell>
        </row>
        <row r="200">
          <cell r="D200" t="str">
            <v>Filled</v>
          </cell>
          <cell r="F200">
            <v>25</v>
          </cell>
        </row>
        <row r="201">
          <cell r="D201" t="str">
            <v>Filled</v>
          </cell>
          <cell r="F201">
            <v>25</v>
          </cell>
        </row>
        <row r="202">
          <cell r="D202" t="str">
            <v>Filled</v>
          </cell>
          <cell r="F202">
            <v>25</v>
          </cell>
        </row>
        <row r="203">
          <cell r="D203" t="str">
            <v>Filled</v>
          </cell>
          <cell r="F203">
            <v>25</v>
          </cell>
        </row>
        <row r="204">
          <cell r="D204" t="str">
            <v>Filled</v>
          </cell>
          <cell r="F204">
            <v>25</v>
          </cell>
        </row>
        <row r="205">
          <cell r="D205" t="str">
            <v>Filled</v>
          </cell>
          <cell r="F205">
            <v>26</v>
          </cell>
        </row>
        <row r="206">
          <cell r="D206" t="str">
            <v>Filled</v>
          </cell>
          <cell r="F206">
            <v>26</v>
          </cell>
        </row>
        <row r="207">
          <cell r="D207" t="str">
            <v>Filled</v>
          </cell>
          <cell r="F207">
            <v>26</v>
          </cell>
        </row>
        <row r="208">
          <cell r="D208" t="str">
            <v>Filled</v>
          </cell>
          <cell r="F208">
            <v>26</v>
          </cell>
        </row>
        <row r="209">
          <cell r="D209" t="str">
            <v>Filled</v>
          </cell>
          <cell r="F209">
            <v>26</v>
          </cell>
        </row>
        <row r="210">
          <cell r="D210" t="str">
            <v>Filled</v>
          </cell>
          <cell r="F210">
            <v>27</v>
          </cell>
        </row>
        <row r="211">
          <cell r="D211" t="str">
            <v>Filled</v>
          </cell>
          <cell r="F211">
            <v>27</v>
          </cell>
        </row>
        <row r="212">
          <cell r="D212" t="str">
            <v>Filled</v>
          </cell>
          <cell r="F212">
            <v>27</v>
          </cell>
        </row>
        <row r="213">
          <cell r="D213" t="str">
            <v>Filled</v>
          </cell>
          <cell r="F213">
            <v>27</v>
          </cell>
        </row>
        <row r="214">
          <cell r="D214" t="str">
            <v>Filled</v>
          </cell>
          <cell r="F214">
            <v>27</v>
          </cell>
        </row>
        <row r="215">
          <cell r="D215" t="str">
            <v>Filled</v>
          </cell>
          <cell r="F215">
            <v>28</v>
          </cell>
        </row>
        <row r="216">
          <cell r="D216" t="str">
            <v>Filled</v>
          </cell>
          <cell r="F216">
            <v>28</v>
          </cell>
        </row>
        <row r="217">
          <cell r="D217" t="str">
            <v>Filled</v>
          </cell>
          <cell r="F217">
            <v>28</v>
          </cell>
        </row>
        <row r="218">
          <cell r="D218" t="str">
            <v>Filled</v>
          </cell>
          <cell r="F218">
            <v>28</v>
          </cell>
        </row>
        <row r="219">
          <cell r="D219" t="str">
            <v>Filled</v>
          </cell>
          <cell r="F219">
            <v>28</v>
          </cell>
        </row>
        <row r="220">
          <cell r="D220" t="str">
            <v>Filled</v>
          </cell>
          <cell r="F220">
            <v>29</v>
          </cell>
        </row>
        <row r="221">
          <cell r="D221" t="str">
            <v>Filled</v>
          </cell>
          <cell r="F221">
            <v>29</v>
          </cell>
        </row>
        <row r="222">
          <cell r="D222" t="str">
            <v>Filled</v>
          </cell>
          <cell r="F222">
            <v>29</v>
          </cell>
        </row>
        <row r="223">
          <cell r="D223" t="str">
            <v>Filled</v>
          </cell>
          <cell r="F223">
            <v>29</v>
          </cell>
        </row>
        <row r="224">
          <cell r="D224" t="str">
            <v>Filled</v>
          </cell>
          <cell r="F224">
            <v>29</v>
          </cell>
        </row>
        <row r="225">
          <cell r="D225" t="str">
            <v>Filled</v>
          </cell>
          <cell r="F225">
            <v>30</v>
          </cell>
        </row>
        <row r="226">
          <cell r="D226" t="str">
            <v>Filled</v>
          </cell>
          <cell r="F226">
            <v>30</v>
          </cell>
        </row>
        <row r="227">
          <cell r="D227" t="str">
            <v>Filled</v>
          </cell>
          <cell r="F227">
            <v>30</v>
          </cell>
        </row>
        <row r="228">
          <cell r="D228" t="str">
            <v>Filled</v>
          </cell>
          <cell r="F228">
            <v>31</v>
          </cell>
        </row>
        <row r="229">
          <cell r="D229" t="str">
            <v>Filled</v>
          </cell>
          <cell r="F229">
            <v>31</v>
          </cell>
        </row>
        <row r="230">
          <cell r="D230" t="str">
            <v>Filled</v>
          </cell>
          <cell r="F230">
            <v>31</v>
          </cell>
        </row>
        <row r="231">
          <cell r="D231" t="str">
            <v>Filled</v>
          </cell>
          <cell r="F231">
            <v>31</v>
          </cell>
        </row>
        <row r="232">
          <cell r="D232" t="str">
            <v>Filled</v>
          </cell>
          <cell r="F232">
            <v>31</v>
          </cell>
        </row>
        <row r="233">
          <cell r="D233" t="str">
            <v>Filled</v>
          </cell>
          <cell r="F233">
            <v>32</v>
          </cell>
        </row>
        <row r="234">
          <cell r="D234" t="str">
            <v>Filled</v>
          </cell>
          <cell r="F234">
            <v>32</v>
          </cell>
        </row>
        <row r="235">
          <cell r="D235" t="str">
            <v>Filled</v>
          </cell>
          <cell r="F235">
            <v>32</v>
          </cell>
        </row>
        <row r="236">
          <cell r="D236" t="str">
            <v>Filled</v>
          </cell>
          <cell r="F236">
            <v>32</v>
          </cell>
        </row>
        <row r="237">
          <cell r="D237" t="str">
            <v>Filled</v>
          </cell>
          <cell r="F237">
            <v>32</v>
          </cell>
        </row>
        <row r="238">
          <cell r="D238" t="str">
            <v>Filled</v>
          </cell>
          <cell r="F238">
            <v>33</v>
          </cell>
        </row>
        <row r="239">
          <cell r="D239" t="str">
            <v>Filled</v>
          </cell>
          <cell r="F239">
            <v>33</v>
          </cell>
        </row>
        <row r="240">
          <cell r="D240" t="str">
            <v>Filled</v>
          </cell>
          <cell r="F240">
            <v>33</v>
          </cell>
        </row>
        <row r="241">
          <cell r="D241" t="str">
            <v>Filled</v>
          </cell>
          <cell r="F241">
            <v>33</v>
          </cell>
        </row>
        <row r="242">
          <cell r="D242" t="str">
            <v>Filled</v>
          </cell>
          <cell r="F242">
            <v>33</v>
          </cell>
        </row>
        <row r="243">
          <cell r="D243" t="str">
            <v>Filled</v>
          </cell>
          <cell r="F243">
            <v>34</v>
          </cell>
        </row>
        <row r="244">
          <cell r="D244" t="str">
            <v>Filled</v>
          </cell>
          <cell r="F244">
            <v>24</v>
          </cell>
        </row>
        <row r="245">
          <cell r="D245" t="str">
            <v>Filled</v>
          </cell>
          <cell r="F245">
            <v>25</v>
          </cell>
        </row>
        <row r="246">
          <cell r="D246" t="str">
            <v>Filled</v>
          </cell>
          <cell r="F246">
            <v>25</v>
          </cell>
        </row>
        <row r="247">
          <cell r="D247" t="str">
            <v>Filled</v>
          </cell>
          <cell r="F247">
            <v>25</v>
          </cell>
        </row>
        <row r="248">
          <cell r="D248" t="str">
            <v>Filled</v>
          </cell>
          <cell r="F248">
            <v>26</v>
          </cell>
        </row>
        <row r="249">
          <cell r="D249" t="str">
            <v>Filled</v>
          </cell>
          <cell r="F249">
            <v>25</v>
          </cell>
        </row>
        <row r="250">
          <cell r="D250" t="str">
            <v>Filled</v>
          </cell>
          <cell r="F250">
            <v>25</v>
          </cell>
        </row>
        <row r="251">
          <cell r="D251" t="str">
            <v>Filled</v>
          </cell>
          <cell r="F251">
            <v>25</v>
          </cell>
        </row>
        <row r="252">
          <cell r="D252" t="str">
            <v>Filled</v>
          </cell>
          <cell r="F252">
            <v>28</v>
          </cell>
        </row>
        <row r="253">
          <cell r="D253" t="str">
            <v>Filled</v>
          </cell>
          <cell r="F253">
            <v>28</v>
          </cell>
        </row>
        <row r="254">
          <cell r="D254" t="str">
            <v>Filled</v>
          </cell>
          <cell r="F254">
            <v>32</v>
          </cell>
        </row>
        <row r="255">
          <cell r="D255" t="str">
            <v>Filled</v>
          </cell>
          <cell r="F255">
            <v>32</v>
          </cell>
        </row>
        <row r="256">
          <cell r="D256" t="str">
            <v>Filled</v>
          </cell>
          <cell r="F256">
            <v>32</v>
          </cell>
        </row>
        <row r="257">
          <cell r="D257" t="str">
            <v>Filled</v>
          </cell>
          <cell r="F257">
            <v>26</v>
          </cell>
        </row>
        <row r="258">
          <cell r="D258" t="str">
            <v>Filled</v>
          </cell>
          <cell r="F258">
            <v>26</v>
          </cell>
        </row>
        <row r="259">
          <cell r="D259" t="str">
            <v>Filled</v>
          </cell>
          <cell r="F259">
            <v>26</v>
          </cell>
        </row>
        <row r="260">
          <cell r="D260" t="str">
            <v>Filled</v>
          </cell>
          <cell r="F260">
            <v>26</v>
          </cell>
        </row>
        <row r="261">
          <cell r="D261" t="str">
            <v>Filled</v>
          </cell>
          <cell r="F261">
            <v>26</v>
          </cell>
        </row>
        <row r="262">
          <cell r="D262" t="str">
            <v>Filled</v>
          </cell>
          <cell r="F262">
            <v>26</v>
          </cell>
        </row>
        <row r="263">
          <cell r="D263" t="str">
            <v>Filled</v>
          </cell>
          <cell r="F263">
            <v>26</v>
          </cell>
        </row>
        <row r="264">
          <cell r="D264" t="str">
            <v>Filled</v>
          </cell>
          <cell r="F264">
            <v>26</v>
          </cell>
        </row>
        <row r="265">
          <cell r="D265" t="str">
            <v>Filled</v>
          </cell>
          <cell r="F265">
            <v>26</v>
          </cell>
        </row>
        <row r="266">
          <cell r="D266" t="str">
            <v>Filled</v>
          </cell>
          <cell r="F266">
            <v>26</v>
          </cell>
        </row>
        <row r="267">
          <cell r="D267" t="str">
            <v>Failed To Fill</v>
          </cell>
          <cell r="F267">
            <v>26</v>
          </cell>
        </row>
        <row r="268">
          <cell r="D268" t="str">
            <v>Filled</v>
          </cell>
          <cell r="F268">
            <v>26</v>
          </cell>
        </row>
        <row r="269">
          <cell r="D269" t="str">
            <v>Failed To Fill</v>
          </cell>
          <cell r="F269">
            <v>26</v>
          </cell>
        </row>
        <row r="270">
          <cell r="D270" t="str">
            <v>Filled</v>
          </cell>
          <cell r="F270">
            <v>26</v>
          </cell>
        </row>
        <row r="271">
          <cell r="D271" t="str">
            <v>Failed To Fill</v>
          </cell>
          <cell r="F271">
            <v>26</v>
          </cell>
        </row>
        <row r="272">
          <cell r="D272" t="str">
            <v>Filled</v>
          </cell>
          <cell r="F272">
            <v>29</v>
          </cell>
        </row>
        <row r="273">
          <cell r="D273" t="str">
            <v>Filled</v>
          </cell>
          <cell r="F273">
            <v>32</v>
          </cell>
        </row>
        <row r="274">
          <cell r="D274" t="str">
            <v>Filled</v>
          </cell>
          <cell r="F274">
            <v>34</v>
          </cell>
        </row>
        <row r="275">
          <cell r="D275" t="str">
            <v>Filled</v>
          </cell>
          <cell r="F275">
            <v>36</v>
          </cell>
        </row>
        <row r="276">
          <cell r="D276" t="str">
            <v>Filled</v>
          </cell>
          <cell r="F276">
            <v>27</v>
          </cell>
        </row>
        <row r="277">
          <cell r="D277" t="str">
            <v>Filled</v>
          </cell>
          <cell r="F277">
            <v>27</v>
          </cell>
        </row>
        <row r="278">
          <cell r="D278" t="str">
            <v>Filled</v>
          </cell>
          <cell r="F278">
            <v>27</v>
          </cell>
        </row>
        <row r="279">
          <cell r="D279" t="str">
            <v>Filled</v>
          </cell>
          <cell r="F279">
            <v>27</v>
          </cell>
        </row>
        <row r="280">
          <cell r="D280" t="str">
            <v>Failed To Fill</v>
          </cell>
          <cell r="F280">
            <v>27</v>
          </cell>
        </row>
        <row r="281">
          <cell r="D281" t="str">
            <v>Failed To Fill</v>
          </cell>
          <cell r="F281">
            <v>27</v>
          </cell>
        </row>
        <row r="282">
          <cell r="D282" t="str">
            <v>Failed To Fill</v>
          </cell>
          <cell r="F282">
            <v>27</v>
          </cell>
        </row>
        <row r="283">
          <cell r="D283" t="str">
            <v>Filled</v>
          </cell>
          <cell r="F283">
            <v>30</v>
          </cell>
        </row>
        <row r="284">
          <cell r="D284" t="str">
            <v>Filled</v>
          </cell>
          <cell r="F284">
            <v>29</v>
          </cell>
        </row>
        <row r="285">
          <cell r="D285" t="str">
            <v>Filled</v>
          </cell>
          <cell r="F285">
            <v>28</v>
          </cell>
        </row>
        <row r="286">
          <cell r="D286" t="str">
            <v>Filled</v>
          </cell>
          <cell r="F286">
            <v>28</v>
          </cell>
        </row>
        <row r="287">
          <cell r="D287" t="str">
            <v>Filled</v>
          </cell>
          <cell r="F287">
            <v>28</v>
          </cell>
        </row>
        <row r="288">
          <cell r="D288" t="str">
            <v>Filled</v>
          </cell>
          <cell r="F288">
            <v>29</v>
          </cell>
        </row>
        <row r="289">
          <cell r="D289" t="str">
            <v>Failed To Fill</v>
          </cell>
          <cell r="F289">
            <v>29</v>
          </cell>
        </row>
        <row r="290">
          <cell r="D290" t="str">
            <v>Filled</v>
          </cell>
          <cell r="F290">
            <v>29</v>
          </cell>
        </row>
        <row r="291">
          <cell r="D291" t="str">
            <v>Failed To Fill</v>
          </cell>
          <cell r="F291">
            <v>28</v>
          </cell>
        </row>
        <row r="292">
          <cell r="D292" t="str">
            <v>Filled</v>
          </cell>
          <cell r="F292">
            <v>29</v>
          </cell>
        </row>
        <row r="293">
          <cell r="D293" t="str">
            <v>Filled</v>
          </cell>
          <cell r="F293">
            <v>29</v>
          </cell>
        </row>
        <row r="294">
          <cell r="D294" t="str">
            <v>Filled</v>
          </cell>
          <cell r="F294">
            <v>29</v>
          </cell>
        </row>
        <row r="295">
          <cell r="D295" t="str">
            <v>Filled</v>
          </cell>
          <cell r="F295">
            <v>29</v>
          </cell>
        </row>
        <row r="296">
          <cell r="D296" t="str">
            <v>Filled</v>
          </cell>
          <cell r="F296">
            <v>29</v>
          </cell>
        </row>
        <row r="297">
          <cell r="D297" t="str">
            <v>Filled</v>
          </cell>
          <cell r="F297">
            <v>34</v>
          </cell>
        </row>
        <row r="298">
          <cell r="D298" t="str">
            <v>Filled</v>
          </cell>
          <cell r="F298">
            <v>29</v>
          </cell>
        </row>
        <row r="299">
          <cell r="D299" t="str">
            <v>Filled</v>
          </cell>
          <cell r="F299">
            <v>33</v>
          </cell>
        </row>
        <row r="300">
          <cell r="D300" t="str">
            <v>Filled</v>
          </cell>
          <cell r="F300">
            <v>30</v>
          </cell>
        </row>
        <row r="301">
          <cell r="D301" t="str">
            <v>Filled</v>
          </cell>
          <cell r="F301">
            <v>30</v>
          </cell>
        </row>
        <row r="302">
          <cell r="D302" t="str">
            <v>Filled</v>
          </cell>
          <cell r="F302">
            <v>30</v>
          </cell>
        </row>
        <row r="303">
          <cell r="D303" t="str">
            <v>Failed To Fill</v>
          </cell>
          <cell r="F303">
            <v>30</v>
          </cell>
        </row>
        <row r="304">
          <cell r="D304" t="str">
            <v>Filled</v>
          </cell>
          <cell r="F304">
            <v>34</v>
          </cell>
        </row>
        <row r="305">
          <cell r="D305" t="str">
            <v>Filled</v>
          </cell>
          <cell r="F305">
            <v>34</v>
          </cell>
        </row>
        <row r="306">
          <cell r="D306" t="str">
            <v>Failed To Fill</v>
          </cell>
          <cell r="F306">
            <v>31</v>
          </cell>
        </row>
        <row r="307">
          <cell r="D307" t="str">
            <v>Filled</v>
          </cell>
          <cell r="F307">
            <v>33</v>
          </cell>
        </row>
        <row r="308">
          <cell r="D308" t="str">
            <v>Filled</v>
          </cell>
          <cell r="F308">
            <v>31</v>
          </cell>
        </row>
        <row r="309">
          <cell r="D309" t="str">
            <v>Filled</v>
          </cell>
          <cell r="F309">
            <v>32</v>
          </cell>
        </row>
        <row r="310">
          <cell r="D310" t="str">
            <v>Filled</v>
          </cell>
          <cell r="F310">
            <v>32</v>
          </cell>
        </row>
        <row r="311">
          <cell r="D311" t="str">
            <v>Filled</v>
          </cell>
          <cell r="F311">
            <v>33</v>
          </cell>
        </row>
        <row r="312">
          <cell r="D312" t="str">
            <v>Failed To Fill</v>
          </cell>
          <cell r="F312">
            <v>33</v>
          </cell>
        </row>
        <row r="313">
          <cell r="D313" t="str">
            <v>Filled</v>
          </cell>
          <cell r="F313">
            <v>33</v>
          </cell>
        </row>
        <row r="314">
          <cell r="D314" t="str">
            <v>Filled</v>
          </cell>
          <cell r="F314">
            <v>32</v>
          </cell>
        </row>
        <row r="315">
          <cell r="D315" t="str">
            <v>Filled</v>
          </cell>
          <cell r="F315">
            <v>32</v>
          </cell>
        </row>
        <row r="316">
          <cell r="D316" t="str">
            <v>Filled</v>
          </cell>
          <cell r="F316">
            <v>33</v>
          </cell>
        </row>
        <row r="317">
          <cell r="D317" t="str">
            <v>Filled</v>
          </cell>
          <cell r="F317">
            <v>33</v>
          </cell>
        </row>
        <row r="318">
          <cell r="D318" t="str">
            <v>Failed To Fill</v>
          </cell>
          <cell r="F318">
            <v>33</v>
          </cell>
        </row>
        <row r="319">
          <cell r="D319" t="str">
            <v>Filled</v>
          </cell>
          <cell r="F319">
            <v>34</v>
          </cell>
        </row>
        <row r="320">
          <cell r="D320" t="str">
            <v>Filled</v>
          </cell>
          <cell r="F320">
            <v>33</v>
          </cell>
        </row>
        <row r="321">
          <cell r="D321" t="str">
            <v>Filled</v>
          </cell>
          <cell r="F321">
            <v>34</v>
          </cell>
        </row>
        <row r="322">
          <cell r="D322" t="str">
            <v>Filled</v>
          </cell>
          <cell r="F322">
            <v>34</v>
          </cell>
        </row>
        <row r="323">
          <cell r="D323" t="str">
            <v>Filled</v>
          </cell>
          <cell r="F323">
            <v>34</v>
          </cell>
        </row>
        <row r="324">
          <cell r="D324" t="str">
            <v>Failed To Fill</v>
          </cell>
          <cell r="F324">
            <v>34</v>
          </cell>
        </row>
        <row r="325">
          <cell r="D325" t="str">
            <v>Failed To Fill</v>
          </cell>
          <cell r="F325">
            <v>34</v>
          </cell>
        </row>
        <row r="326">
          <cell r="D326" t="str">
            <v>Filled</v>
          </cell>
          <cell r="F326">
            <v>34</v>
          </cell>
        </row>
        <row r="327">
          <cell r="D327" t="str">
            <v>Failed To Fill</v>
          </cell>
          <cell r="F327">
            <v>34</v>
          </cell>
        </row>
        <row r="328">
          <cell r="D328" t="str">
            <v>Filled</v>
          </cell>
          <cell r="F328">
            <v>34</v>
          </cell>
        </row>
        <row r="329">
          <cell r="D329" t="str">
            <v>Filled</v>
          </cell>
          <cell r="F329">
            <v>34</v>
          </cell>
        </row>
        <row r="330">
          <cell r="D330" t="str">
            <v>Filled</v>
          </cell>
          <cell r="F330">
            <v>34</v>
          </cell>
        </row>
        <row r="331">
          <cell r="D331" t="str">
            <v>Failed To Fill</v>
          </cell>
          <cell r="F331">
            <v>34</v>
          </cell>
        </row>
        <row r="332">
          <cell r="D332" t="str">
            <v>Filled</v>
          </cell>
          <cell r="F332">
            <v>34</v>
          </cell>
        </row>
        <row r="333">
          <cell r="D333" t="str">
            <v>Filled</v>
          </cell>
          <cell r="F333">
            <v>34</v>
          </cell>
        </row>
        <row r="334">
          <cell r="D334" t="str">
            <v>Filled</v>
          </cell>
          <cell r="F334">
            <v>34</v>
          </cell>
        </row>
        <row r="335">
          <cell r="D335" t="str">
            <v>Filled</v>
          </cell>
          <cell r="F335">
            <v>35</v>
          </cell>
        </row>
        <row r="336">
          <cell r="D336" t="str">
            <v>Filled</v>
          </cell>
          <cell r="F336">
            <v>35</v>
          </cell>
        </row>
        <row r="337">
          <cell r="D337" t="str">
            <v>Filled</v>
          </cell>
          <cell r="F337">
            <v>35</v>
          </cell>
        </row>
        <row r="338">
          <cell r="D338" t="str">
            <v>Filled</v>
          </cell>
          <cell r="F338">
            <v>35</v>
          </cell>
        </row>
        <row r="339">
          <cell r="D339" t="str">
            <v>Filled</v>
          </cell>
          <cell r="F339">
            <v>35</v>
          </cell>
        </row>
        <row r="340">
          <cell r="D340" t="str">
            <v>Filled</v>
          </cell>
          <cell r="F340">
            <v>36</v>
          </cell>
        </row>
        <row r="341">
          <cell r="D341" t="str">
            <v>Filled</v>
          </cell>
          <cell r="F341">
            <v>36</v>
          </cell>
        </row>
        <row r="342">
          <cell r="D342" t="str">
            <v>Filled</v>
          </cell>
          <cell r="F342">
            <v>36</v>
          </cell>
        </row>
        <row r="343">
          <cell r="D343" t="str">
            <v>Filled</v>
          </cell>
          <cell r="F343">
            <v>36</v>
          </cell>
        </row>
        <row r="344">
          <cell r="D344" t="str">
            <v>Filled</v>
          </cell>
          <cell r="F344">
            <v>35</v>
          </cell>
        </row>
        <row r="345">
          <cell r="D345" t="str">
            <v>Filled</v>
          </cell>
          <cell r="F345">
            <v>35</v>
          </cell>
        </row>
        <row r="346">
          <cell r="D346" t="str">
            <v>Filled</v>
          </cell>
          <cell r="F346">
            <v>35</v>
          </cell>
        </row>
        <row r="347">
          <cell r="D347" t="str">
            <v>Filled</v>
          </cell>
          <cell r="F347">
            <v>35</v>
          </cell>
        </row>
        <row r="348">
          <cell r="D348" t="str">
            <v>Filled</v>
          </cell>
          <cell r="F348">
            <v>35</v>
          </cell>
        </row>
        <row r="349">
          <cell r="D349" t="str">
            <v>Filled</v>
          </cell>
          <cell r="F349">
            <v>35</v>
          </cell>
        </row>
        <row r="350">
          <cell r="D350" t="str">
            <v>Filled</v>
          </cell>
          <cell r="F350">
            <v>35</v>
          </cell>
        </row>
        <row r="351">
          <cell r="D351" t="str">
            <v>Filled</v>
          </cell>
          <cell r="F351">
            <v>35</v>
          </cell>
        </row>
        <row r="352">
          <cell r="D352" t="str">
            <v>Filled</v>
          </cell>
          <cell r="F352">
            <v>35</v>
          </cell>
        </row>
        <row r="353">
          <cell r="D353" t="str">
            <v>Failed To Fill</v>
          </cell>
          <cell r="F353">
            <v>36</v>
          </cell>
        </row>
        <row r="354">
          <cell r="D354" t="str">
            <v>Filled</v>
          </cell>
          <cell r="F354">
            <v>36</v>
          </cell>
        </row>
        <row r="355">
          <cell r="D355" t="str">
            <v>Filled</v>
          </cell>
          <cell r="F355">
            <v>36</v>
          </cell>
        </row>
        <row r="356">
          <cell r="D356" t="str">
            <v>Filled</v>
          </cell>
          <cell r="F356">
            <v>36</v>
          </cell>
        </row>
        <row r="357">
          <cell r="D357" t="str">
            <v>Filled</v>
          </cell>
          <cell r="F357">
            <v>36</v>
          </cell>
        </row>
        <row r="358">
          <cell r="D358" t="str">
            <v>Filled</v>
          </cell>
          <cell r="F358">
            <v>37</v>
          </cell>
        </row>
        <row r="359">
          <cell r="D359" t="str">
            <v>Filled</v>
          </cell>
          <cell r="F359">
            <v>37</v>
          </cell>
        </row>
      </sheetData>
      <sheetData sheetId="1" refreshError="1"/>
      <sheetData sheetId="2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wData"/>
      <sheetName val="AggData"/>
      <sheetName val="Chart"/>
    </sheetNames>
    <sheetDataSet>
      <sheetData sheetId="0">
        <row r="2">
          <cell r="D2" t="str">
            <v>Failed To Fill</v>
          </cell>
          <cell r="F2">
            <v>4</v>
          </cell>
        </row>
        <row r="3">
          <cell r="D3" t="str">
            <v>Failed To Fill</v>
          </cell>
          <cell r="F3">
            <v>5</v>
          </cell>
        </row>
        <row r="4">
          <cell r="D4" t="str">
            <v>Failed To Fill</v>
          </cell>
          <cell r="F4">
            <v>6</v>
          </cell>
        </row>
        <row r="5">
          <cell r="D5" t="str">
            <v>Failed To Fill</v>
          </cell>
          <cell r="F5">
            <v>9</v>
          </cell>
        </row>
        <row r="6">
          <cell r="D6" t="str">
            <v>Failed To Fill</v>
          </cell>
          <cell r="F6">
            <v>10</v>
          </cell>
        </row>
        <row r="7">
          <cell r="D7" t="str">
            <v>Failed To Fill</v>
          </cell>
          <cell r="F7">
            <v>10</v>
          </cell>
        </row>
        <row r="8">
          <cell r="D8" t="str">
            <v>Failed To Fill</v>
          </cell>
          <cell r="F8">
            <v>13</v>
          </cell>
        </row>
        <row r="9">
          <cell r="D9" t="str">
            <v>Failed To Fill</v>
          </cell>
          <cell r="F9">
            <v>13</v>
          </cell>
        </row>
        <row r="10">
          <cell r="D10" t="str">
            <v>Failed To Fill</v>
          </cell>
          <cell r="F10">
            <v>13</v>
          </cell>
        </row>
        <row r="11">
          <cell r="D11" t="str">
            <v>Failed To Fill</v>
          </cell>
          <cell r="F11">
            <v>14</v>
          </cell>
        </row>
        <row r="12">
          <cell r="D12" t="str">
            <v>Failed To Fill</v>
          </cell>
          <cell r="F12">
            <v>14</v>
          </cell>
        </row>
        <row r="13">
          <cell r="D13" t="str">
            <v>Failed To Fill</v>
          </cell>
          <cell r="F13">
            <v>15</v>
          </cell>
        </row>
        <row r="14">
          <cell r="D14" t="str">
            <v>Failed To Fill</v>
          </cell>
          <cell r="F14">
            <v>16</v>
          </cell>
        </row>
        <row r="15">
          <cell r="D15" t="str">
            <v>Failed To Fill</v>
          </cell>
          <cell r="F15">
            <v>17</v>
          </cell>
        </row>
        <row r="16">
          <cell r="D16" t="str">
            <v>Failed To Fill</v>
          </cell>
          <cell r="F16">
            <v>17</v>
          </cell>
        </row>
        <row r="17">
          <cell r="D17" t="str">
            <v>Failed To Fill</v>
          </cell>
          <cell r="F17">
            <v>17</v>
          </cell>
        </row>
        <row r="18">
          <cell r="D18" t="str">
            <v>Failed To Fill</v>
          </cell>
          <cell r="F18">
            <v>17</v>
          </cell>
        </row>
        <row r="19">
          <cell r="D19" t="str">
            <v>Failed To Fill</v>
          </cell>
          <cell r="F19">
            <v>17</v>
          </cell>
        </row>
        <row r="20">
          <cell r="D20" t="str">
            <v>Failed To Fill</v>
          </cell>
          <cell r="F20">
            <v>19</v>
          </cell>
        </row>
        <row r="21">
          <cell r="D21" t="str">
            <v>Failed To Fill</v>
          </cell>
          <cell r="F21">
            <v>19</v>
          </cell>
        </row>
        <row r="22">
          <cell r="D22" t="str">
            <v>Failed To Fill</v>
          </cell>
          <cell r="F22">
            <v>19</v>
          </cell>
        </row>
        <row r="23">
          <cell r="D23" t="str">
            <v>Failed To Fill</v>
          </cell>
          <cell r="F23">
            <v>19</v>
          </cell>
        </row>
        <row r="24">
          <cell r="D24" t="str">
            <v>Failed To Fill</v>
          </cell>
          <cell r="F24">
            <v>19</v>
          </cell>
        </row>
        <row r="25">
          <cell r="D25" t="str">
            <v>Failed To Fill</v>
          </cell>
          <cell r="F25">
            <v>19</v>
          </cell>
        </row>
        <row r="26">
          <cell r="D26" t="str">
            <v>Failed To Fill</v>
          </cell>
          <cell r="F26">
            <v>19</v>
          </cell>
        </row>
        <row r="27">
          <cell r="D27" t="str">
            <v>Failed To Fill</v>
          </cell>
          <cell r="F27">
            <v>20</v>
          </cell>
        </row>
        <row r="28">
          <cell r="D28" t="str">
            <v>Failed To Fill</v>
          </cell>
          <cell r="F28">
            <v>20</v>
          </cell>
        </row>
        <row r="29">
          <cell r="D29" t="str">
            <v>Failed To Fill</v>
          </cell>
          <cell r="F29">
            <v>20</v>
          </cell>
        </row>
        <row r="30">
          <cell r="D30" t="str">
            <v>Failed To Fill</v>
          </cell>
          <cell r="F30">
            <v>20</v>
          </cell>
        </row>
        <row r="31">
          <cell r="D31" t="str">
            <v>Failed To Fill</v>
          </cell>
          <cell r="F31">
            <v>20</v>
          </cell>
        </row>
        <row r="32">
          <cell r="D32" t="str">
            <v>Failed To Fill</v>
          </cell>
          <cell r="F32">
            <v>20</v>
          </cell>
        </row>
        <row r="33">
          <cell r="D33" t="str">
            <v>Failed To Fill</v>
          </cell>
          <cell r="F33">
            <v>20</v>
          </cell>
        </row>
        <row r="34">
          <cell r="D34" t="str">
            <v>Failed To Fill</v>
          </cell>
          <cell r="F34">
            <v>21</v>
          </cell>
        </row>
        <row r="35">
          <cell r="D35" t="str">
            <v>Failed To Fill</v>
          </cell>
          <cell r="F35">
            <v>21</v>
          </cell>
        </row>
        <row r="36">
          <cell r="D36" t="str">
            <v>Failed To Fill</v>
          </cell>
          <cell r="F36">
            <v>21</v>
          </cell>
        </row>
        <row r="37">
          <cell r="D37" t="str">
            <v>Failed To Fill</v>
          </cell>
          <cell r="F37">
            <v>24</v>
          </cell>
        </row>
        <row r="38">
          <cell r="D38" t="str">
            <v>Failed To Fill</v>
          </cell>
          <cell r="F38">
            <v>25</v>
          </cell>
        </row>
        <row r="39">
          <cell r="D39" t="str">
            <v>Failed To Fill</v>
          </cell>
          <cell r="F39">
            <v>26</v>
          </cell>
        </row>
        <row r="40">
          <cell r="D40" t="str">
            <v>Failed To Fill</v>
          </cell>
          <cell r="F40">
            <v>26</v>
          </cell>
        </row>
        <row r="41">
          <cell r="D41" t="str">
            <v>Failed To Fill</v>
          </cell>
          <cell r="F41">
            <v>27</v>
          </cell>
        </row>
        <row r="42">
          <cell r="D42" t="str">
            <v>Failed To Fill</v>
          </cell>
          <cell r="F42">
            <v>27</v>
          </cell>
        </row>
        <row r="43">
          <cell r="D43" t="str">
            <v>Failed To Fill</v>
          </cell>
          <cell r="F43">
            <v>27</v>
          </cell>
        </row>
        <row r="44">
          <cell r="D44" t="str">
            <v>Failed To Fill</v>
          </cell>
          <cell r="F44">
            <v>27</v>
          </cell>
        </row>
        <row r="45">
          <cell r="D45" t="str">
            <v>Failed To Fill</v>
          </cell>
          <cell r="F45">
            <v>27</v>
          </cell>
        </row>
        <row r="46">
          <cell r="D46" t="str">
            <v>Failed To Fill</v>
          </cell>
          <cell r="F46">
            <v>27</v>
          </cell>
        </row>
        <row r="47">
          <cell r="D47" t="str">
            <v>Failed To Fill</v>
          </cell>
          <cell r="F47">
            <v>29</v>
          </cell>
        </row>
        <row r="48">
          <cell r="D48" t="str">
            <v>Failed To Fill</v>
          </cell>
          <cell r="F48">
            <v>29</v>
          </cell>
        </row>
        <row r="49">
          <cell r="D49" t="str">
            <v>Failed To Fill</v>
          </cell>
          <cell r="F49">
            <v>29</v>
          </cell>
        </row>
        <row r="50">
          <cell r="D50" t="str">
            <v>Failed To Fill</v>
          </cell>
          <cell r="F50">
            <v>29</v>
          </cell>
        </row>
        <row r="51">
          <cell r="D51" t="str">
            <v>Failed To Fill</v>
          </cell>
          <cell r="F51">
            <v>29</v>
          </cell>
        </row>
        <row r="52">
          <cell r="D52" t="str">
            <v>Failed To Fill</v>
          </cell>
          <cell r="F52">
            <v>29</v>
          </cell>
        </row>
        <row r="53">
          <cell r="D53" t="str">
            <v>Failed To Fill</v>
          </cell>
          <cell r="F53">
            <v>29</v>
          </cell>
        </row>
        <row r="54">
          <cell r="D54" t="str">
            <v>Failed To Fill</v>
          </cell>
          <cell r="F54">
            <v>30</v>
          </cell>
        </row>
        <row r="55">
          <cell r="D55" t="str">
            <v>Failed To Fill</v>
          </cell>
          <cell r="F55">
            <v>31</v>
          </cell>
        </row>
        <row r="56">
          <cell r="D56" t="str">
            <v>Failed To Fill</v>
          </cell>
          <cell r="F56">
            <v>31</v>
          </cell>
        </row>
        <row r="57">
          <cell r="D57" t="str">
            <v>Failed To Fill</v>
          </cell>
          <cell r="F57">
            <v>31</v>
          </cell>
        </row>
        <row r="58">
          <cell r="D58" t="str">
            <v>Failed To Fill</v>
          </cell>
          <cell r="F58">
            <v>31</v>
          </cell>
        </row>
        <row r="59">
          <cell r="D59" t="str">
            <v>Failed To Fill</v>
          </cell>
          <cell r="F59">
            <v>32</v>
          </cell>
        </row>
        <row r="60">
          <cell r="D60" t="str">
            <v>Failed To Fill</v>
          </cell>
          <cell r="F60">
            <v>33</v>
          </cell>
        </row>
        <row r="61">
          <cell r="D61" t="str">
            <v>Failed To Fill</v>
          </cell>
          <cell r="F61">
            <v>33</v>
          </cell>
        </row>
        <row r="62">
          <cell r="D62" t="str">
            <v>Failed To Fill</v>
          </cell>
          <cell r="F62">
            <v>34</v>
          </cell>
        </row>
        <row r="63">
          <cell r="D63" t="str">
            <v>Failed To Fill</v>
          </cell>
          <cell r="F63">
            <v>34</v>
          </cell>
        </row>
        <row r="64">
          <cell r="D64" t="str">
            <v>Failed To Fill</v>
          </cell>
          <cell r="F64">
            <v>35</v>
          </cell>
        </row>
        <row r="65">
          <cell r="D65" t="str">
            <v>Failed To Fill</v>
          </cell>
          <cell r="F65">
            <v>35</v>
          </cell>
        </row>
        <row r="66">
          <cell r="D66" t="str">
            <v>Failed To Fill</v>
          </cell>
          <cell r="F66">
            <v>35</v>
          </cell>
        </row>
        <row r="67">
          <cell r="D67" t="str">
            <v>Failed To Fill</v>
          </cell>
          <cell r="F67">
            <v>35</v>
          </cell>
        </row>
        <row r="68">
          <cell r="D68" t="str">
            <v>Failed To Fill</v>
          </cell>
          <cell r="F68">
            <v>35</v>
          </cell>
        </row>
        <row r="69">
          <cell r="D69" t="str">
            <v>Failed To Fill</v>
          </cell>
          <cell r="F69">
            <v>36</v>
          </cell>
        </row>
        <row r="70">
          <cell r="D70" t="str">
            <v>Filled</v>
          </cell>
          <cell r="F70">
            <v>1</v>
          </cell>
        </row>
        <row r="71">
          <cell r="D71" t="str">
            <v>Filled</v>
          </cell>
          <cell r="F71">
            <v>2</v>
          </cell>
        </row>
        <row r="72">
          <cell r="D72" t="str">
            <v>Filled</v>
          </cell>
          <cell r="F72">
            <v>2</v>
          </cell>
        </row>
        <row r="73">
          <cell r="D73" t="str">
            <v>Filled</v>
          </cell>
          <cell r="F73">
            <v>2</v>
          </cell>
        </row>
        <row r="74">
          <cell r="D74" t="str">
            <v>Filled</v>
          </cell>
          <cell r="F74">
            <v>2</v>
          </cell>
        </row>
        <row r="75">
          <cell r="D75" t="str">
            <v>Filled</v>
          </cell>
          <cell r="F75">
            <v>2</v>
          </cell>
        </row>
        <row r="76">
          <cell r="D76" t="str">
            <v>Filled</v>
          </cell>
          <cell r="F76">
            <v>3</v>
          </cell>
        </row>
        <row r="77">
          <cell r="D77" t="str">
            <v>Filled</v>
          </cell>
          <cell r="F77">
            <v>3</v>
          </cell>
        </row>
        <row r="78">
          <cell r="D78" t="str">
            <v>Filled</v>
          </cell>
          <cell r="F78">
            <v>3</v>
          </cell>
        </row>
        <row r="79">
          <cell r="D79" t="str">
            <v>Filled</v>
          </cell>
          <cell r="F79">
            <v>3</v>
          </cell>
        </row>
        <row r="80">
          <cell r="D80" t="str">
            <v>Filled</v>
          </cell>
          <cell r="F80">
            <v>3</v>
          </cell>
        </row>
        <row r="81">
          <cell r="D81" t="str">
            <v>Filled</v>
          </cell>
          <cell r="F81">
            <v>4</v>
          </cell>
        </row>
        <row r="82">
          <cell r="D82" t="str">
            <v>Filled</v>
          </cell>
          <cell r="F82">
            <v>4</v>
          </cell>
        </row>
        <row r="83">
          <cell r="D83" t="str">
            <v>Filled</v>
          </cell>
          <cell r="F83">
            <v>4</v>
          </cell>
        </row>
        <row r="84">
          <cell r="D84" t="str">
            <v>Filled</v>
          </cell>
          <cell r="F84">
            <v>4</v>
          </cell>
        </row>
        <row r="85">
          <cell r="D85" t="str">
            <v>Filled</v>
          </cell>
          <cell r="F85">
            <v>4</v>
          </cell>
        </row>
        <row r="86">
          <cell r="D86" t="str">
            <v>Filled</v>
          </cell>
          <cell r="F86">
            <v>5</v>
          </cell>
        </row>
        <row r="87">
          <cell r="D87" t="str">
            <v>Filled</v>
          </cell>
          <cell r="F87">
            <v>5</v>
          </cell>
        </row>
        <row r="88">
          <cell r="D88" t="str">
            <v>Filled</v>
          </cell>
          <cell r="F88">
            <v>5</v>
          </cell>
        </row>
        <row r="89">
          <cell r="D89" t="str">
            <v>Filled</v>
          </cell>
          <cell r="F89">
            <v>5</v>
          </cell>
        </row>
        <row r="90">
          <cell r="D90" t="str">
            <v>Filled</v>
          </cell>
          <cell r="F90">
            <v>1</v>
          </cell>
        </row>
        <row r="91">
          <cell r="D91" t="str">
            <v>Filled</v>
          </cell>
          <cell r="F91">
            <v>2</v>
          </cell>
        </row>
        <row r="92">
          <cell r="D92" t="str">
            <v>Filled</v>
          </cell>
          <cell r="F92">
            <v>2</v>
          </cell>
        </row>
        <row r="93">
          <cell r="D93" t="str">
            <v>Filled</v>
          </cell>
          <cell r="F93">
            <v>2</v>
          </cell>
        </row>
        <row r="94">
          <cell r="D94" t="str">
            <v>Filled</v>
          </cell>
          <cell r="F94">
            <v>2</v>
          </cell>
        </row>
        <row r="95">
          <cell r="D95" t="str">
            <v>Filled</v>
          </cell>
          <cell r="F95">
            <v>2</v>
          </cell>
        </row>
        <row r="96">
          <cell r="D96" t="str">
            <v>Filled</v>
          </cell>
          <cell r="F96">
            <v>3</v>
          </cell>
        </row>
        <row r="97">
          <cell r="D97" t="str">
            <v>Filled</v>
          </cell>
          <cell r="F97">
            <v>3</v>
          </cell>
        </row>
        <row r="98">
          <cell r="D98" t="str">
            <v>Filled</v>
          </cell>
          <cell r="F98">
            <v>3</v>
          </cell>
        </row>
        <row r="99">
          <cell r="D99" t="str">
            <v>Filled</v>
          </cell>
          <cell r="F99">
            <v>3</v>
          </cell>
        </row>
        <row r="100">
          <cell r="D100" t="str">
            <v>Filled</v>
          </cell>
          <cell r="F100">
            <v>3</v>
          </cell>
        </row>
        <row r="101">
          <cell r="D101" t="str">
            <v>Filled</v>
          </cell>
          <cell r="F101">
            <v>2</v>
          </cell>
        </row>
        <row r="102">
          <cell r="D102" t="str">
            <v>Filled</v>
          </cell>
          <cell r="F102">
            <v>3</v>
          </cell>
        </row>
        <row r="103">
          <cell r="D103" t="str">
            <v>Filled</v>
          </cell>
          <cell r="F103">
            <v>4</v>
          </cell>
        </row>
        <row r="104">
          <cell r="D104" t="str">
            <v>Filled</v>
          </cell>
          <cell r="F104">
            <v>4</v>
          </cell>
        </row>
        <row r="105">
          <cell r="D105" t="str">
            <v>Filled</v>
          </cell>
          <cell r="F105">
            <v>4</v>
          </cell>
        </row>
        <row r="106">
          <cell r="D106" t="str">
            <v>Filled</v>
          </cell>
          <cell r="F106">
            <v>4</v>
          </cell>
        </row>
        <row r="107">
          <cell r="D107" t="str">
            <v>Filled</v>
          </cell>
          <cell r="F107">
            <v>4</v>
          </cell>
        </row>
        <row r="108">
          <cell r="D108" t="str">
            <v>Filled</v>
          </cell>
          <cell r="F108">
            <v>4</v>
          </cell>
        </row>
        <row r="109">
          <cell r="D109" t="str">
            <v>Filled</v>
          </cell>
          <cell r="F109">
            <v>5</v>
          </cell>
        </row>
        <row r="110">
          <cell r="D110" t="str">
            <v>Filled</v>
          </cell>
          <cell r="F110">
            <v>5</v>
          </cell>
        </row>
        <row r="111">
          <cell r="D111" t="str">
            <v>Filled</v>
          </cell>
          <cell r="F111">
            <v>5</v>
          </cell>
        </row>
        <row r="112">
          <cell r="D112" t="str">
            <v>Filled</v>
          </cell>
          <cell r="F112">
            <v>5</v>
          </cell>
        </row>
        <row r="113">
          <cell r="D113" t="str">
            <v>Filled</v>
          </cell>
          <cell r="F113">
            <v>6</v>
          </cell>
        </row>
        <row r="114">
          <cell r="D114" t="str">
            <v>Filled</v>
          </cell>
          <cell r="F114">
            <v>6</v>
          </cell>
        </row>
        <row r="115">
          <cell r="D115" t="str">
            <v>Filled</v>
          </cell>
          <cell r="F115">
            <v>6</v>
          </cell>
        </row>
        <row r="116">
          <cell r="D116" t="str">
            <v>Filled</v>
          </cell>
          <cell r="F116">
            <v>6</v>
          </cell>
        </row>
        <row r="117">
          <cell r="D117" t="str">
            <v>Filled</v>
          </cell>
          <cell r="F117">
            <v>6</v>
          </cell>
        </row>
        <row r="118">
          <cell r="D118" t="str">
            <v>Filled</v>
          </cell>
          <cell r="F118">
            <v>7</v>
          </cell>
        </row>
        <row r="119">
          <cell r="D119" t="str">
            <v>Filled</v>
          </cell>
          <cell r="F119">
            <v>7</v>
          </cell>
        </row>
        <row r="120">
          <cell r="D120" t="str">
            <v>Filled</v>
          </cell>
          <cell r="F120">
            <v>7</v>
          </cell>
        </row>
        <row r="121">
          <cell r="D121" t="str">
            <v>Filled</v>
          </cell>
          <cell r="F121">
            <v>7</v>
          </cell>
        </row>
        <row r="122">
          <cell r="D122" t="str">
            <v>Filled</v>
          </cell>
          <cell r="F122">
            <v>7</v>
          </cell>
        </row>
        <row r="123">
          <cell r="D123" t="str">
            <v>Filled</v>
          </cell>
          <cell r="F123">
            <v>8</v>
          </cell>
        </row>
        <row r="124">
          <cell r="D124" t="str">
            <v>Filled</v>
          </cell>
          <cell r="F124">
            <v>8</v>
          </cell>
        </row>
        <row r="125">
          <cell r="D125" t="str">
            <v>Filled</v>
          </cell>
          <cell r="F125">
            <v>8</v>
          </cell>
        </row>
        <row r="126">
          <cell r="D126" t="str">
            <v>Filled</v>
          </cell>
          <cell r="F126">
            <v>8</v>
          </cell>
        </row>
        <row r="127">
          <cell r="D127" t="str">
            <v>Filled</v>
          </cell>
          <cell r="F127">
            <v>8</v>
          </cell>
        </row>
        <row r="128">
          <cell r="D128" t="str">
            <v>Filled</v>
          </cell>
          <cell r="F128">
            <v>9</v>
          </cell>
        </row>
        <row r="129">
          <cell r="D129" t="str">
            <v>Filled</v>
          </cell>
          <cell r="F129">
            <v>9</v>
          </cell>
        </row>
        <row r="130">
          <cell r="D130" t="str">
            <v>Filled</v>
          </cell>
          <cell r="F130">
            <v>9</v>
          </cell>
        </row>
        <row r="131">
          <cell r="D131" t="str">
            <v>Filled</v>
          </cell>
          <cell r="F131">
            <v>9</v>
          </cell>
        </row>
        <row r="132">
          <cell r="D132" t="str">
            <v>Filled</v>
          </cell>
          <cell r="F132">
            <v>9</v>
          </cell>
        </row>
        <row r="133">
          <cell r="D133" t="str">
            <v>Filled</v>
          </cell>
          <cell r="F133">
            <v>10</v>
          </cell>
        </row>
        <row r="134">
          <cell r="D134" t="str">
            <v>Filled</v>
          </cell>
          <cell r="F134">
            <v>10</v>
          </cell>
        </row>
        <row r="135">
          <cell r="D135" t="str">
            <v>Filled</v>
          </cell>
          <cell r="F135">
            <v>10</v>
          </cell>
        </row>
        <row r="136">
          <cell r="D136" t="str">
            <v>Filled</v>
          </cell>
          <cell r="F136">
            <v>10</v>
          </cell>
        </row>
        <row r="137">
          <cell r="D137" t="str">
            <v>Filled</v>
          </cell>
          <cell r="F137">
            <v>10</v>
          </cell>
        </row>
        <row r="138">
          <cell r="D138" t="str">
            <v>Filled</v>
          </cell>
          <cell r="F138">
            <v>11</v>
          </cell>
        </row>
        <row r="139">
          <cell r="D139" t="str">
            <v>Filled</v>
          </cell>
          <cell r="F139">
            <v>11</v>
          </cell>
        </row>
        <row r="140">
          <cell r="D140" t="str">
            <v>Filled</v>
          </cell>
          <cell r="F140">
            <v>11</v>
          </cell>
        </row>
        <row r="141">
          <cell r="D141" t="str">
            <v>Filled</v>
          </cell>
          <cell r="F141">
            <v>4</v>
          </cell>
        </row>
        <row r="142">
          <cell r="D142" t="str">
            <v>Filled</v>
          </cell>
          <cell r="F142">
            <v>4</v>
          </cell>
        </row>
        <row r="143">
          <cell r="D143" t="str">
            <v>Filled</v>
          </cell>
          <cell r="F143">
            <v>4</v>
          </cell>
        </row>
        <row r="144">
          <cell r="D144" t="str">
            <v>Filled</v>
          </cell>
          <cell r="F144">
            <v>4</v>
          </cell>
        </row>
        <row r="145">
          <cell r="D145" t="str">
            <v>Filled</v>
          </cell>
          <cell r="F145">
            <v>4</v>
          </cell>
        </row>
        <row r="146">
          <cell r="D146" t="str">
            <v>Filled</v>
          </cell>
          <cell r="F146">
            <v>5</v>
          </cell>
        </row>
        <row r="147">
          <cell r="D147" t="str">
            <v>Filled</v>
          </cell>
          <cell r="F147">
            <v>5</v>
          </cell>
        </row>
        <row r="148">
          <cell r="D148" t="str">
            <v>Filled</v>
          </cell>
          <cell r="F148">
            <v>5</v>
          </cell>
        </row>
        <row r="149">
          <cell r="D149" t="str">
            <v>Filled</v>
          </cell>
          <cell r="F149">
            <v>5</v>
          </cell>
        </row>
        <row r="150">
          <cell r="D150" t="str">
            <v>Filled</v>
          </cell>
          <cell r="F150">
            <v>6</v>
          </cell>
        </row>
        <row r="151">
          <cell r="D151" t="str">
            <v>Filled</v>
          </cell>
          <cell r="F151">
            <v>6</v>
          </cell>
        </row>
        <row r="152">
          <cell r="D152" t="str">
            <v>Filled</v>
          </cell>
          <cell r="F152">
            <v>6</v>
          </cell>
        </row>
        <row r="153">
          <cell r="D153" t="str">
            <v>Filled</v>
          </cell>
          <cell r="F153">
            <v>6</v>
          </cell>
        </row>
        <row r="154">
          <cell r="D154" t="str">
            <v>Filled</v>
          </cell>
          <cell r="F154">
            <v>6</v>
          </cell>
        </row>
        <row r="155">
          <cell r="D155" t="str">
            <v>Filled</v>
          </cell>
          <cell r="F155">
            <v>6</v>
          </cell>
        </row>
        <row r="156">
          <cell r="D156" t="str">
            <v>Filled</v>
          </cell>
          <cell r="F156">
            <v>6</v>
          </cell>
        </row>
        <row r="157">
          <cell r="D157" t="str">
            <v>Filled</v>
          </cell>
          <cell r="F157">
            <v>6</v>
          </cell>
        </row>
        <row r="158">
          <cell r="D158" t="str">
            <v>Filled</v>
          </cell>
          <cell r="F158">
            <v>7</v>
          </cell>
        </row>
        <row r="159">
          <cell r="D159" t="str">
            <v>Filled</v>
          </cell>
          <cell r="F159">
            <v>7</v>
          </cell>
        </row>
        <row r="160">
          <cell r="D160" t="str">
            <v>Filled</v>
          </cell>
          <cell r="F160">
            <v>7</v>
          </cell>
        </row>
        <row r="161">
          <cell r="D161" t="str">
            <v>Filled</v>
          </cell>
          <cell r="F161">
            <v>7</v>
          </cell>
        </row>
        <row r="162">
          <cell r="D162" t="str">
            <v>Filled</v>
          </cell>
          <cell r="F162">
            <v>7</v>
          </cell>
        </row>
        <row r="163">
          <cell r="D163" t="str">
            <v>Filled</v>
          </cell>
          <cell r="F163">
            <v>8</v>
          </cell>
        </row>
        <row r="164">
          <cell r="D164" t="str">
            <v>Filled</v>
          </cell>
          <cell r="F164">
            <v>8</v>
          </cell>
        </row>
        <row r="165">
          <cell r="D165" t="str">
            <v>Filled</v>
          </cell>
          <cell r="F165">
            <v>8</v>
          </cell>
        </row>
        <row r="166">
          <cell r="D166" t="str">
            <v>Filled</v>
          </cell>
          <cell r="F166">
            <v>8</v>
          </cell>
        </row>
        <row r="167">
          <cell r="D167" t="str">
            <v>Filled</v>
          </cell>
          <cell r="F167">
            <v>8</v>
          </cell>
        </row>
        <row r="168">
          <cell r="D168" t="str">
            <v>Filled</v>
          </cell>
          <cell r="F168">
            <v>9</v>
          </cell>
        </row>
        <row r="169">
          <cell r="D169" t="str">
            <v>Filled</v>
          </cell>
          <cell r="F169">
            <v>9</v>
          </cell>
        </row>
        <row r="170">
          <cell r="D170" t="str">
            <v>Filled</v>
          </cell>
          <cell r="F170">
            <v>9</v>
          </cell>
        </row>
        <row r="171">
          <cell r="D171" t="str">
            <v>Filled</v>
          </cell>
          <cell r="F171">
            <v>9</v>
          </cell>
        </row>
        <row r="172">
          <cell r="D172" t="str">
            <v>Filled</v>
          </cell>
          <cell r="F172">
            <v>9</v>
          </cell>
        </row>
        <row r="173">
          <cell r="D173" t="str">
            <v>Filled</v>
          </cell>
          <cell r="F173">
            <v>10</v>
          </cell>
        </row>
        <row r="174">
          <cell r="D174" t="str">
            <v>Filled</v>
          </cell>
          <cell r="F174">
            <v>10</v>
          </cell>
        </row>
        <row r="175">
          <cell r="D175" t="str">
            <v>Filled</v>
          </cell>
          <cell r="F175">
            <v>10</v>
          </cell>
        </row>
        <row r="176">
          <cell r="D176" t="str">
            <v>Filled</v>
          </cell>
          <cell r="F176">
            <v>10</v>
          </cell>
        </row>
        <row r="177">
          <cell r="D177" t="str">
            <v>Filled</v>
          </cell>
          <cell r="F177">
            <v>6</v>
          </cell>
        </row>
        <row r="178">
          <cell r="D178" t="str">
            <v>Filled</v>
          </cell>
          <cell r="F178">
            <v>6</v>
          </cell>
        </row>
        <row r="179">
          <cell r="D179" t="str">
            <v>Filled</v>
          </cell>
          <cell r="F179">
            <v>10</v>
          </cell>
        </row>
        <row r="180">
          <cell r="D180" t="str">
            <v>Filled</v>
          </cell>
          <cell r="F180">
            <v>7</v>
          </cell>
        </row>
        <row r="181">
          <cell r="D181" t="str">
            <v>Filled</v>
          </cell>
          <cell r="F181">
            <v>9</v>
          </cell>
        </row>
        <row r="182">
          <cell r="D182" t="str">
            <v>Filled</v>
          </cell>
          <cell r="F182">
            <v>7</v>
          </cell>
        </row>
        <row r="183">
          <cell r="D183" t="str">
            <v>Filled</v>
          </cell>
          <cell r="F183">
            <v>7</v>
          </cell>
        </row>
        <row r="184">
          <cell r="D184" t="str">
            <v>Filled</v>
          </cell>
          <cell r="F184">
            <v>7</v>
          </cell>
        </row>
        <row r="185">
          <cell r="D185" t="str">
            <v>Filled</v>
          </cell>
          <cell r="F185">
            <v>7</v>
          </cell>
        </row>
        <row r="186">
          <cell r="D186" t="str">
            <v>Filled</v>
          </cell>
          <cell r="F186">
            <v>7</v>
          </cell>
        </row>
        <row r="187">
          <cell r="D187" t="str">
            <v>Filled</v>
          </cell>
          <cell r="F187">
            <v>7</v>
          </cell>
        </row>
        <row r="188">
          <cell r="D188" t="str">
            <v>Filled</v>
          </cell>
          <cell r="F188">
            <v>7</v>
          </cell>
        </row>
        <row r="189">
          <cell r="D189" t="str">
            <v>Filled</v>
          </cell>
          <cell r="F189">
            <v>7</v>
          </cell>
        </row>
        <row r="190">
          <cell r="D190" t="str">
            <v>Filled</v>
          </cell>
          <cell r="F190">
            <v>7</v>
          </cell>
        </row>
        <row r="191">
          <cell r="D191" t="str">
            <v>Filled</v>
          </cell>
          <cell r="F191">
            <v>7</v>
          </cell>
        </row>
        <row r="192">
          <cell r="D192" t="str">
            <v>Filled</v>
          </cell>
          <cell r="F192">
            <v>7</v>
          </cell>
        </row>
        <row r="193">
          <cell r="D193" t="str">
            <v>Filled</v>
          </cell>
          <cell r="F193">
            <v>7</v>
          </cell>
        </row>
        <row r="194">
          <cell r="D194" t="str">
            <v>Filled</v>
          </cell>
          <cell r="F194">
            <v>7</v>
          </cell>
        </row>
        <row r="195">
          <cell r="D195" t="str">
            <v>Filled</v>
          </cell>
          <cell r="F195">
            <v>8</v>
          </cell>
        </row>
        <row r="196">
          <cell r="D196" t="str">
            <v>Filled</v>
          </cell>
          <cell r="F196">
            <v>8</v>
          </cell>
        </row>
        <row r="197">
          <cell r="D197" t="str">
            <v>Filled</v>
          </cell>
          <cell r="F197">
            <v>8</v>
          </cell>
        </row>
        <row r="198">
          <cell r="D198" t="str">
            <v>Filled</v>
          </cell>
          <cell r="F198">
            <v>8</v>
          </cell>
        </row>
        <row r="199">
          <cell r="D199" t="str">
            <v>Filled</v>
          </cell>
          <cell r="F199">
            <v>9</v>
          </cell>
        </row>
        <row r="200">
          <cell r="D200" t="str">
            <v>Filled</v>
          </cell>
          <cell r="F200">
            <v>9</v>
          </cell>
        </row>
        <row r="201">
          <cell r="D201" t="str">
            <v>Filled</v>
          </cell>
          <cell r="F201">
            <v>9</v>
          </cell>
        </row>
        <row r="202">
          <cell r="D202" t="str">
            <v>Filled</v>
          </cell>
          <cell r="F202">
            <v>10</v>
          </cell>
        </row>
        <row r="203">
          <cell r="D203" t="str">
            <v>Filled</v>
          </cell>
          <cell r="F203">
            <v>9</v>
          </cell>
        </row>
        <row r="204">
          <cell r="D204" t="str">
            <v>Filled</v>
          </cell>
          <cell r="F204">
            <v>9</v>
          </cell>
        </row>
        <row r="205">
          <cell r="D205" t="str">
            <v>Filled</v>
          </cell>
          <cell r="F205">
            <v>9</v>
          </cell>
        </row>
        <row r="206">
          <cell r="D206" t="str">
            <v>Filled</v>
          </cell>
          <cell r="F206">
            <v>9</v>
          </cell>
        </row>
        <row r="207">
          <cell r="D207" t="str">
            <v>Filled</v>
          </cell>
          <cell r="F207">
            <v>9</v>
          </cell>
        </row>
        <row r="208">
          <cell r="D208" t="str">
            <v>Filled</v>
          </cell>
          <cell r="F208">
            <v>9</v>
          </cell>
        </row>
        <row r="209">
          <cell r="D209" t="str">
            <v>Filled</v>
          </cell>
          <cell r="F209">
            <v>10</v>
          </cell>
        </row>
        <row r="210">
          <cell r="D210" t="str">
            <v>Filled</v>
          </cell>
          <cell r="F210">
            <v>10</v>
          </cell>
        </row>
        <row r="211">
          <cell r="D211" t="str">
            <v>Filled</v>
          </cell>
          <cell r="F211">
            <v>10</v>
          </cell>
        </row>
        <row r="212">
          <cell r="D212" t="str">
            <v>Filled</v>
          </cell>
          <cell r="F212">
            <v>19</v>
          </cell>
        </row>
        <row r="213">
          <cell r="D213" t="str">
            <v>Filled</v>
          </cell>
          <cell r="F213">
            <v>10</v>
          </cell>
        </row>
        <row r="214">
          <cell r="D214" t="str">
            <v>Filled</v>
          </cell>
          <cell r="F214">
            <v>10</v>
          </cell>
        </row>
        <row r="215">
          <cell r="D215" t="str">
            <v>Filled</v>
          </cell>
          <cell r="F215">
            <v>10</v>
          </cell>
        </row>
        <row r="216">
          <cell r="D216" t="str">
            <v>Filled</v>
          </cell>
          <cell r="F216">
            <v>10</v>
          </cell>
        </row>
        <row r="217">
          <cell r="D217" t="str">
            <v>Filled</v>
          </cell>
          <cell r="F217">
            <v>10</v>
          </cell>
        </row>
        <row r="218">
          <cell r="D218" t="str">
            <v>Filled</v>
          </cell>
          <cell r="F218">
            <v>10</v>
          </cell>
        </row>
        <row r="219">
          <cell r="D219" t="str">
            <v>Filled</v>
          </cell>
          <cell r="F219">
            <v>11</v>
          </cell>
        </row>
        <row r="220">
          <cell r="D220" t="str">
            <v>Filled</v>
          </cell>
          <cell r="F220">
            <v>11</v>
          </cell>
        </row>
        <row r="221">
          <cell r="D221" t="str">
            <v>Filled</v>
          </cell>
          <cell r="F221">
            <v>11</v>
          </cell>
        </row>
        <row r="222">
          <cell r="D222" t="str">
            <v>Filled</v>
          </cell>
          <cell r="F222">
            <v>12</v>
          </cell>
        </row>
        <row r="223">
          <cell r="D223" t="str">
            <v>Filled</v>
          </cell>
          <cell r="F223">
            <v>12</v>
          </cell>
        </row>
        <row r="224">
          <cell r="D224" t="str">
            <v>Filled</v>
          </cell>
          <cell r="F224">
            <v>12</v>
          </cell>
        </row>
        <row r="225">
          <cell r="D225" t="str">
            <v>Filled</v>
          </cell>
          <cell r="F225">
            <v>12</v>
          </cell>
        </row>
        <row r="226">
          <cell r="D226" t="str">
            <v>Filled</v>
          </cell>
          <cell r="F226">
            <v>10</v>
          </cell>
        </row>
        <row r="227">
          <cell r="D227" t="str">
            <v>Filled</v>
          </cell>
          <cell r="F227">
            <v>11</v>
          </cell>
        </row>
        <row r="228">
          <cell r="D228" t="str">
            <v>Filled</v>
          </cell>
          <cell r="F228">
            <v>11</v>
          </cell>
        </row>
        <row r="229">
          <cell r="D229" t="str">
            <v>Filled</v>
          </cell>
          <cell r="F229">
            <v>11</v>
          </cell>
        </row>
        <row r="230">
          <cell r="D230" t="str">
            <v>Filled</v>
          </cell>
          <cell r="F230">
            <v>12</v>
          </cell>
        </row>
        <row r="231">
          <cell r="D231" t="str">
            <v>Filled</v>
          </cell>
          <cell r="F231">
            <v>12</v>
          </cell>
        </row>
        <row r="232">
          <cell r="D232" t="str">
            <v>Filled</v>
          </cell>
          <cell r="F232">
            <v>12</v>
          </cell>
        </row>
        <row r="233">
          <cell r="D233" t="str">
            <v>Filled</v>
          </cell>
          <cell r="F233">
            <v>12</v>
          </cell>
        </row>
        <row r="234">
          <cell r="D234" t="str">
            <v>Filled</v>
          </cell>
          <cell r="F234">
            <v>12</v>
          </cell>
        </row>
        <row r="235">
          <cell r="D235" t="str">
            <v>Filled</v>
          </cell>
          <cell r="F235">
            <v>13</v>
          </cell>
        </row>
        <row r="236">
          <cell r="D236" t="str">
            <v>Filled</v>
          </cell>
          <cell r="F236">
            <v>13</v>
          </cell>
        </row>
        <row r="237">
          <cell r="D237" t="str">
            <v>Filled</v>
          </cell>
          <cell r="F237">
            <v>13</v>
          </cell>
        </row>
        <row r="238">
          <cell r="D238" t="str">
            <v>Filled</v>
          </cell>
          <cell r="F238">
            <v>13</v>
          </cell>
        </row>
        <row r="239">
          <cell r="D239" t="str">
            <v>Filled</v>
          </cell>
          <cell r="F239">
            <v>13</v>
          </cell>
        </row>
        <row r="240">
          <cell r="D240" t="str">
            <v>Filled</v>
          </cell>
          <cell r="F240">
            <v>14</v>
          </cell>
        </row>
        <row r="241">
          <cell r="D241" t="str">
            <v>Filled</v>
          </cell>
          <cell r="F241">
            <v>14</v>
          </cell>
        </row>
        <row r="242">
          <cell r="D242" t="str">
            <v>Filled</v>
          </cell>
          <cell r="F242">
            <v>14</v>
          </cell>
        </row>
        <row r="243">
          <cell r="D243" t="str">
            <v>Filled</v>
          </cell>
          <cell r="F243">
            <v>14</v>
          </cell>
        </row>
        <row r="244">
          <cell r="D244" t="str">
            <v>Filled</v>
          </cell>
          <cell r="F244">
            <v>14</v>
          </cell>
        </row>
        <row r="245">
          <cell r="D245" t="str">
            <v>Filled</v>
          </cell>
          <cell r="F245">
            <v>15</v>
          </cell>
        </row>
        <row r="246">
          <cell r="D246" t="str">
            <v>Filled</v>
          </cell>
          <cell r="F246">
            <v>15</v>
          </cell>
        </row>
        <row r="247">
          <cell r="D247" t="str">
            <v>Filled</v>
          </cell>
          <cell r="F247">
            <v>15</v>
          </cell>
        </row>
        <row r="248">
          <cell r="D248" t="str">
            <v>Filled</v>
          </cell>
          <cell r="F248">
            <v>15</v>
          </cell>
        </row>
        <row r="249">
          <cell r="D249" t="str">
            <v>Filled</v>
          </cell>
          <cell r="F249">
            <v>16</v>
          </cell>
        </row>
        <row r="250">
          <cell r="D250" t="str">
            <v>Filled</v>
          </cell>
          <cell r="F250">
            <v>16</v>
          </cell>
        </row>
        <row r="251">
          <cell r="D251" t="str">
            <v>Filled</v>
          </cell>
          <cell r="F251">
            <v>16</v>
          </cell>
        </row>
        <row r="252">
          <cell r="D252" t="str">
            <v>Filled</v>
          </cell>
          <cell r="F252">
            <v>16</v>
          </cell>
        </row>
        <row r="253">
          <cell r="D253" t="str">
            <v>Filled</v>
          </cell>
          <cell r="F253">
            <v>16</v>
          </cell>
        </row>
        <row r="254">
          <cell r="D254" t="str">
            <v>Filled</v>
          </cell>
          <cell r="F254">
            <v>17</v>
          </cell>
        </row>
        <row r="255">
          <cell r="D255" t="str">
            <v>Filled</v>
          </cell>
          <cell r="F255">
            <v>17</v>
          </cell>
        </row>
        <row r="256">
          <cell r="D256" t="str">
            <v>Filled</v>
          </cell>
          <cell r="F256">
            <v>17</v>
          </cell>
        </row>
        <row r="257">
          <cell r="D257" t="str">
            <v>Filled</v>
          </cell>
          <cell r="F257">
            <v>17</v>
          </cell>
        </row>
        <row r="258">
          <cell r="D258" t="str">
            <v>Filled</v>
          </cell>
          <cell r="F258">
            <v>17</v>
          </cell>
        </row>
        <row r="259">
          <cell r="D259" t="str">
            <v>Filled</v>
          </cell>
          <cell r="F259">
            <v>18</v>
          </cell>
        </row>
        <row r="260">
          <cell r="D260" t="str">
            <v>Filled</v>
          </cell>
          <cell r="F260">
            <v>18</v>
          </cell>
        </row>
        <row r="261">
          <cell r="D261" t="str">
            <v>Filled</v>
          </cell>
          <cell r="F261">
            <v>18</v>
          </cell>
        </row>
        <row r="262">
          <cell r="D262" t="str">
            <v>Filled</v>
          </cell>
          <cell r="F262">
            <v>19</v>
          </cell>
        </row>
        <row r="263">
          <cell r="D263" t="str">
            <v>Filled</v>
          </cell>
          <cell r="F263">
            <v>19</v>
          </cell>
        </row>
        <row r="264">
          <cell r="D264" t="str">
            <v>Filled</v>
          </cell>
          <cell r="F264">
            <v>19</v>
          </cell>
        </row>
        <row r="265">
          <cell r="D265" t="str">
            <v>Filled</v>
          </cell>
          <cell r="F265">
            <v>19</v>
          </cell>
        </row>
        <row r="266">
          <cell r="D266" t="str">
            <v>Filled</v>
          </cell>
          <cell r="F266">
            <v>19</v>
          </cell>
        </row>
        <row r="267">
          <cell r="D267" t="str">
            <v>Filled</v>
          </cell>
          <cell r="F267">
            <v>20</v>
          </cell>
        </row>
        <row r="268">
          <cell r="D268" t="str">
            <v>Filled</v>
          </cell>
          <cell r="F268">
            <v>20</v>
          </cell>
        </row>
        <row r="269">
          <cell r="D269" t="str">
            <v>Filled</v>
          </cell>
          <cell r="F269">
            <v>20</v>
          </cell>
        </row>
        <row r="270">
          <cell r="D270" t="str">
            <v>Filled</v>
          </cell>
          <cell r="F270">
            <v>20</v>
          </cell>
        </row>
        <row r="271">
          <cell r="D271" t="str">
            <v>Filled</v>
          </cell>
          <cell r="F271">
            <v>20</v>
          </cell>
        </row>
        <row r="272">
          <cell r="D272" t="str">
            <v>Filled</v>
          </cell>
          <cell r="F272">
            <v>21</v>
          </cell>
        </row>
        <row r="273">
          <cell r="D273" t="str">
            <v>Filled</v>
          </cell>
          <cell r="F273">
            <v>21</v>
          </cell>
        </row>
        <row r="274">
          <cell r="D274" t="str">
            <v>Filled</v>
          </cell>
          <cell r="F274">
            <v>21</v>
          </cell>
        </row>
        <row r="275">
          <cell r="D275" t="str">
            <v>Filled</v>
          </cell>
          <cell r="F275">
            <v>10</v>
          </cell>
        </row>
        <row r="276">
          <cell r="D276" t="str">
            <v>Filled</v>
          </cell>
          <cell r="F276">
            <v>11</v>
          </cell>
        </row>
        <row r="277">
          <cell r="D277" t="str">
            <v>Filled</v>
          </cell>
          <cell r="F277">
            <v>11</v>
          </cell>
        </row>
        <row r="278">
          <cell r="D278" t="str">
            <v>Filled</v>
          </cell>
          <cell r="F278">
            <v>11</v>
          </cell>
        </row>
        <row r="279">
          <cell r="D279" t="str">
            <v>Filled</v>
          </cell>
          <cell r="F279">
            <v>12</v>
          </cell>
        </row>
        <row r="280">
          <cell r="D280" t="str">
            <v>Filled</v>
          </cell>
          <cell r="F280">
            <v>12</v>
          </cell>
        </row>
        <row r="281">
          <cell r="D281" t="str">
            <v>Filled</v>
          </cell>
          <cell r="F281">
            <v>12</v>
          </cell>
        </row>
        <row r="282">
          <cell r="D282" t="str">
            <v>Filled</v>
          </cell>
          <cell r="F282">
            <v>12</v>
          </cell>
        </row>
        <row r="283">
          <cell r="D283" t="str">
            <v>Filled</v>
          </cell>
          <cell r="F283">
            <v>13</v>
          </cell>
        </row>
        <row r="284">
          <cell r="D284" t="str">
            <v>Filled</v>
          </cell>
          <cell r="F284">
            <v>13</v>
          </cell>
        </row>
        <row r="285">
          <cell r="D285" t="str">
            <v>Filled</v>
          </cell>
          <cell r="F285">
            <v>13</v>
          </cell>
        </row>
        <row r="286">
          <cell r="D286" t="str">
            <v>Filled</v>
          </cell>
          <cell r="F286">
            <v>12</v>
          </cell>
        </row>
        <row r="287">
          <cell r="D287" t="str">
            <v>Filled</v>
          </cell>
          <cell r="F287">
            <v>12</v>
          </cell>
        </row>
        <row r="288">
          <cell r="D288" t="str">
            <v>Filled</v>
          </cell>
          <cell r="F288">
            <v>12</v>
          </cell>
        </row>
        <row r="289">
          <cell r="D289" t="str">
            <v>Filled</v>
          </cell>
          <cell r="F289">
            <v>13</v>
          </cell>
        </row>
        <row r="290">
          <cell r="D290" t="str">
            <v>Filled</v>
          </cell>
          <cell r="F290">
            <v>13</v>
          </cell>
        </row>
        <row r="291">
          <cell r="D291" t="str">
            <v>Filled</v>
          </cell>
          <cell r="F291">
            <v>13</v>
          </cell>
        </row>
        <row r="292">
          <cell r="D292" t="str">
            <v>Filled</v>
          </cell>
          <cell r="F292">
            <v>13</v>
          </cell>
        </row>
        <row r="293">
          <cell r="D293" t="str">
            <v>Filled</v>
          </cell>
          <cell r="F293">
            <v>12</v>
          </cell>
        </row>
        <row r="294">
          <cell r="D294" t="str">
            <v>Filled</v>
          </cell>
          <cell r="F294">
            <v>12</v>
          </cell>
        </row>
        <row r="295">
          <cell r="D295" t="str">
            <v>Filled</v>
          </cell>
          <cell r="F295">
            <v>12</v>
          </cell>
        </row>
        <row r="296">
          <cell r="D296" t="str">
            <v>Filled</v>
          </cell>
          <cell r="F296">
            <v>13</v>
          </cell>
        </row>
        <row r="297">
          <cell r="D297" t="str">
            <v>Filled</v>
          </cell>
          <cell r="F297">
            <v>13</v>
          </cell>
        </row>
        <row r="298">
          <cell r="D298" t="str">
            <v>Filled</v>
          </cell>
          <cell r="F298">
            <v>13</v>
          </cell>
        </row>
        <row r="299">
          <cell r="D299" t="str">
            <v>Filled</v>
          </cell>
          <cell r="F299">
            <v>13</v>
          </cell>
        </row>
        <row r="300">
          <cell r="D300" t="str">
            <v>Filled</v>
          </cell>
          <cell r="F300">
            <v>13</v>
          </cell>
        </row>
        <row r="301">
          <cell r="D301" t="str">
            <v>Filled</v>
          </cell>
          <cell r="F301">
            <v>14</v>
          </cell>
        </row>
        <row r="302">
          <cell r="D302" t="str">
            <v>Filled</v>
          </cell>
          <cell r="F302">
            <v>14</v>
          </cell>
        </row>
        <row r="303">
          <cell r="D303" t="str">
            <v>Filled</v>
          </cell>
          <cell r="F303">
            <v>14</v>
          </cell>
        </row>
        <row r="304">
          <cell r="D304" t="str">
            <v>Filled</v>
          </cell>
          <cell r="F304">
            <v>14</v>
          </cell>
        </row>
        <row r="305">
          <cell r="D305" t="str">
            <v>Filled</v>
          </cell>
          <cell r="F305">
            <v>12</v>
          </cell>
        </row>
        <row r="306">
          <cell r="D306" t="str">
            <v>Filled</v>
          </cell>
          <cell r="F306">
            <v>13</v>
          </cell>
        </row>
        <row r="307">
          <cell r="D307" t="str">
            <v>Filled</v>
          </cell>
          <cell r="F307">
            <v>13</v>
          </cell>
        </row>
        <row r="308">
          <cell r="D308" t="str">
            <v>Filled</v>
          </cell>
          <cell r="F308">
            <v>13</v>
          </cell>
        </row>
        <row r="309">
          <cell r="D309" t="str">
            <v>Filled</v>
          </cell>
          <cell r="F309">
            <v>13</v>
          </cell>
        </row>
        <row r="310">
          <cell r="D310" t="str">
            <v>Filled</v>
          </cell>
          <cell r="F310">
            <v>13</v>
          </cell>
        </row>
        <row r="311">
          <cell r="D311" t="str">
            <v>Filled</v>
          </cell>
          <cell r="F311">
            <v>13</v>
          </cell>
        </row>
        <row r="312">
          <cell r="D312" t="str">
            <v>Filled</v>
          </cell>
          <cell r="F312">
            <v>13</v>
          </cell>
        </row>
        <row r="313">
          <cell r="D313" t="str">
            <v>Filled</v>
          </cell>
          <cell r="F313">
            <v>14</v>
          </cell>
        </row>
        <row r="314">
          <cell r="D314" t="str">
            <v>Filled</v>
          </cell>
          <cell r="F314">
            <v>14</v>
          </cell>
        </row>
        <row r="315">
          <cell r="D315" t="str">
            <v>Filled</v>
          </cell>
          <cell r="F315">
            <v>14</v>
          </cell>
        </row>
        <row r="316">
          <cell r="D316" t="str">
            <v>Filled</v>
          </cell>
          <cell r="F316">
            <v>14</v>
          </cell>
        </row>
        <row r="317">
          <cell r="D317" t="str">
            <v>Filled</v>
          </cell>
          <cell r="F317">
            <v>15</v>
          </cell>
        </row>
        <row r="318">
          <cell r="D318" t="str">
            <v>Filled</v>
          </cell>
          <cell r="F318">
            <v>14</v>
          </cell>
        </row>
        <row r="319">
          <cell r="D319" t="str">
            <v>Filled</v>
          </cell>
          <cell r="F319">
            <v>15</v>
          </cell>
        </row>
        <row r="320">
          <cell r="D320" t="str">
            <v>Filled</v>
          </cell>
          <cell r="F320">
            <v>15</v>
          </cell>
        </row>
        <row r="321">
          <cell r="D321" t="str">
            <v>Filled</v>
          </cell>
          <cell r="F321">
            <v>15</v>
          </cell>
        </row>
        <row r="322">
          <cell r="D322" t="str">
            <v>Filled</v>
          </cell>
          <cell r="F322">
            <v>15</v>
          </cell>
        </row>
        <row r="323">
          <cell r="D323" t="str">
            <v>Filled</v>
          </cell>
          <cell r="F323">
            <v>15</v>
          </cell>
        </row>
        <row r="324">
          <cell r="D324" t="str">
            <v>Filled</v>
          </cell>
          <cell r="F324">
            <v>15</v>
          </cell>
        </row>
        <row r="325">
          <cell r="D325" t="str">
            <v>Filled</v>
          </cell>
          <cell r="F325">
            <v>15</v>
          </cell>
        </row>
        <row r="326">
          <cell r="D326" t="str">
            <v>Filled</v>
          </cell>
          <cell r="F326">
            <v>15</v>
          </cell>
        </row>
        <row r="327">
          <cell r="D327" t="str">
            <v>Filled</v>
          </cell>
          <cell r="F327">
            <v>15</v>
          </cell>
        </row>
        <row r="328">
          <cell r="D328" t="str">
            <v>Filled</v>
          </cell>
          <cell r="F328">
            <v>15</v>
          </cell>
        </row>
        <row r="329">
          <cell r="D329" t="str">
            <v>Filled</v>
          </cell>
          <cell r="F329">
            <v>15</v>
          </cell>
        </row>
        <row r="330">
          <cell r="D330" t="str">
            <v>Filled</v>
          </cell>
          <cell r="F330">
            <v>15</v>
          </cell>
        </row>
        <row r="331">
          <cell r="D331" t="str">
            <v>Filled</v>
          </cell>
          <cell r="F331">
            <v>15</v>
          </cell>
        </row>
        <row r="332">
          <cell r="D332" t="str">
            <v>Filled</v>
          </cell>
          <cell r="F332">
            <v>15</v>
          </cell>
        </row>
        <row r="333">
          <cell r="D333" t="str">
            <v>Filled</v>
          </cell>
          <cell r="F333">
            <v>16</v>
          </cell>
        </row>
        <row r="334">
          <cell r="D334" t="str">
            <v>Filled</v>
          </cell>
          <cell r="F334">
            <v>15</v>
          </cell>
        </row>
        <row r="335">
          <cell r="D335" t="str">
            <v>Filled</v>
          </cell>
          <cell r="F335">
            <v>16</v>
          </cell>
        </row>
        <row r="336">
          <cell r="D336" t="str">
            <v>Filled</v>
          </cell>
          <cell r="F336">
            <v>16</v>
          </cell>
        </row>
        <row r="337">
          <cell r="D337" t="str">
            <v>Filled</v>
          </cell>
          <cell r="F337">
            <v>16</v>
          </cell>
        </row>
        <row r="338">
          <cell r="D338" t="str">
            <v>Filled</v>
          </cell>
          <cell r="F338">
            <v>16</v>
          </cell>
        </row>
        <row r="339">
          <cell r="D339" t="str">
            <v>Filled</v>
          </cell>
          <cell r="F339">
            <v>16</v>
          </cell>
        </row>
        <row r="340">
          <cell r="D340" t="str">
            <v>Filled</v>
          </cell>
          <cell r="F340">
            <v>16</v>
          </cell>
        </row>
        <row r="341">
          <cell r="D341" t="str">
            <v>Filled</v>
          </cell>
          <cell r="F341">
            <v>17</v>
          </cell>
        </row>
        <row r="342">
          <cell r="D342" t="str">
            <v>Filled</v>
          </cell>
          <cell r="F342">
            <v>17</v>
          </cell>
        </row>
        <row r="343">
          <cell r="D343" t="str">
            <v>Filled</v>
          </cell>
          <cell r="F343">
            <v>17</v>
          </cell>
        </row>
        <row r="344">
          <cell r="D344" t="str">
            <v>Filled</v>
          </cell>
          <cell r="F344">
            <v>17</v>
          </cell>
        </row>
        <row r="345">
          <cell r="D345" t="str">
            <v>Filled</v>
          </cell>
          <cell r="F345">
            <v>17</v>
          </cell>
        </row>
        <row r="346">
          <cell r="D346" t="str">
            <v>Filled</v>
          </cell>
          <cell r="F346">
            <v>18</v>
          </cell>
        </row>
        <row r="347">
          <cell r="D347" t="str">
            <v>Filled</v>
          </cell>
          <cell r="F347">
            <v>18</v>
          </cell>
        </row>
        <row r="348">
          <cell r="D348" t="str">
            <v>Filled</v>
          </cell>
          <cell r="F348">
            <v>16</v>
          </cell>
        </row>
        <row r="349">
          <cell r="D349" t="str">
            <v>Filled</v>
          </cell>
          <cell r="F349">
            <v>16</v>
          </cell>
        </row>
        <row r="350">
          <cell r="D350" t="str">
            <v>Filled</v>
          </cell>
          <cell r="F350">
            <v>16</v>
          </cell>
        </row>
        <row r="351">
          <cell r="D351" t="str">
            <v>Filled</v>
          </cell>
          <cell r="F351">
            <v>16</v>
          </cell>
        </row>
        <row r="352">
          <cell r="D352" t="str">
            <v>Filled</v>
          </cell>
          <cell r="F352">
            <v>16</v>
          </cell>
        </row>
        <row r="353">
          <cell r="D353" t="str">
            <v>Filled</v>
          </cell>
          <cell r="F353">
            <v>16</v>
          </cell>
        </row>
        <row r="354">
          <cell r="D354" t="str">
            <v>Filled</v>
          </cell>
          <cell r="F354">
            <v>16</v>
          </cell>
        </row>
        <row r="355">
          <cell r="D355" t="str">
            <v>Filled</v>
          </cell>
          <cell r="F355">
            <v>17</v>
          </cell>
        </row>
        <row r="356">
          <cell r="D356" t="str">
            <v>Filled</v>
          </cell>
          <cell r="F356">
            <v>17</v>
          </cell>
        </row>
        <row r="357">
          <cell r="D357" t="str">
            <v>Filled</v>
          </cell>
          <cell r="F357">
            <v>17</v>
          </cell>
        </row>
        <row r="358">
          <cell r="D358" t="str">
            <v>Filled</v>
          </cell>
          <cell r="F358">
            <v>16</v>
          </cell>
        </row>
        <row r="359">
          <cell r="D359" t="str">
            <v>Filled</v>
          </cell>
          <cell r="F359">
            <v>16</v>
          </cell>
        </row>
        <row r="360">
          <cell r="D360" t="str">
            <v>Filled</v>
          </cell>
          <cell r="F360">
            <v>16</v>
          </cell>
        </row>
        <row r="361">
          <cell r="D361" t="str">
            <v>Filled</v>
          </cell>
          <cell r="F361">
            <v>17</v>
          </cell>
        </row>
        <row r="362">
          <cell r="D362" t="str">
            <v>Filled</v>
          </cell>
          <cell r="F362">
            <v>17</v>
          </cell>
        </row>
        <row r="363">
          <cell r="D363" t="str">
            <v>Filled</v>
          </cell>
          <cell r="F363">
            <v>17</v>
          </cell>
        </row>
        <row r="364">
          <cell r="D364" t="str">
            <v>Filled</v>
          </cell>
          <cell r="F364">
            <v>18</v>
          </cell>
        </row>
        <row r="365">
          <cell r="D365" t="str">
            <v>Filled</v>
          </cell>
          <cell r="F365">
            <v>18</v>
          </cell>
        </row>
        <row r="366">
          <cell r="D366" t="str">
            <v>Filled</v>
          </cell>
          <cell r="F366">
            <v>17</v>
          </cell>
        </row>
        <row r="367">
          <cell r="D367" t="str">
            <v>Filled</v>
          </cell>
          <cell r="F367">
            <v>17</v>
          </cell>
        </row>
        <row r="368">
          <cell r="D368" t="str">
            <v>Filled</v>
          </cell>
          <cell r="F368">
            <v>18</v>
          </cell>
        </row>
        <row r="369">
          <cell r="D369" t="str">
            <v>Filled</v>
          </cell>
          <cell r="F369">
            <v>18</v>
          </cell>
        </row>
        <row r="370">
          <cell r="D370" t="str">
            <v>Filled</v>
          </cell>
          <cell r="F370">
            <v>18</v>
          </cell>
        </row>
        <row r="371">
          <cell r="D371" t="str">
            <v>Filled</v>
          </cell>
          <cell r="F371">
            <v>19</v>
          </cell>
        </row>
        <row r="372">
          <cell r="D372" t="str">
            <v>Filled</v>
          </cell>
          <cell r="F372">
            <v>19</v>
          </cell>
        </row>
        <row r="373">
          <cell r="D373" t="str">
            <v>Filled</v>
          </cell>
          <cell r="F373">
            <v>19</v>
          </cell>
        </row>
        <row r="374">
          <cell r="D374" t="str">
            <v>Filled</v>
          </cell>
          <cell r="F374">
            <v>19</v>
          </cell>
        </row>
        <row r="375">
          <cell r="D375" t="str">
            <v>Filled</v>
          </cell>
          <cell r="F375">
            <v>19</v>
          </cell>
        </row>
        <row r="376">
          <cell r="D376" t="str">
            <v>Filled</v>
          </cell>
          <cell r="F376">
            <v>20</v>
          </cell>
        </row>
        <row r="377">
          <cell r="D377" t="str">
            <v>Filled</v>
          </cell>
          <cell r="F377">
            <v>20</v>
          </cell>
        </row>
        <row r="378">
          <cell r="D378" t="str">
            <v>Filled</v>
          </cell>
          <cell r="F378">
            <v>20</v>
          </cell>
        </row>
        <row r="379">
          <cell r="D379" t="str">
            <v>Filled</v>
          </cell>
          <cell r="F379">
            <v>20</v>
          </cell>
        </row>
        <row r="380">
          <cell r="D380" t="str">
            <v>Filled</v>
          </cell>
          <cell r="F380">
            <v>20</v>
          </cell>
        </row>
        <row r="381">
          <cell r="D381" t="str">
            <v>Filled</v>
          </cell>
          <cell r="F381">
            <v>21</v>
          </cell>
        </row>
        <row r="382">
          <cell r="D382" t="str">
            <v>Filled</v>
          </cell>
          <cell r="F382">
            <v>21</v>
          </cell>
        </row>
        <row r="383">
          <cell r="D383" t="str">
            <v>Filled</v>
          </cell>
          <cell r="F383">
            <v>21</v>
          </cell>
        </row>
        <row r="384">
          <cell r="D384" t="str">
            <v>Filled</v>
          </cell>
          <cell r="F384">
            <v>21</v>
          </cell>
        </row>
        <row r="385">
          <cell r="D385" t="str">
            <v>Filled</v>
          </cell>
          <cell r="F385">
            <v>17</v>
          </cell>
        </row>
        <row r="386">
          <cell r="D386" t="str">
            <v>Filled</v>
          </cell>
          <cell r="F386">
            <v>18</v>
          </cell>
        </row>
        <row r="387">
          <cell r="D387" t="str">
            <v>Filled</v>
          </cell>
          <cell r="F387">
            <v>18</v>
          </cell>
        </row>
        <row r="388">
          <cell r="D388" t="str">
            <v>Filled</v>
          </cell>
          <cell r="F388">
            <v>19</v>
          </cell>
        </row>
        <row r="389">
          <cell r="D389" t="str">
            <v>Filled</v>
          </cell>
          <cell r="F389">
            <v>19</v>
          </cell>
        </row>
        <row r="390">
          <cell r="D390" t="str">
            <v>Filled</v>
          </cell>
          <cell r="F390">
            <v>19</v>
          </cell>
        </row>
        <row r="391">
          <cell r="D391" t="str">
            <v>Filled</v>
          </cell>
          <cell r="F391">
            <v>19</v>
          </cell>
        </row>
        <row r="392">
          <cell r="D392" t="str">
            <v>Filled</v>
          </cell>
          <cell r="F392">
            <v>20</v>
          </cell>
        </row>
        <row r="393">
          <cell r="D393" t="str">
            <v>Filled</v>
          </cell>
          <cell r="F393">
            <v>20</v>
          </cell>
        </row>
        <row r="394">
          <cell r="D394" t="str">
            <v>Filled</v>
          </cell>
          <cell r="F394">
            <v>20</v>
          </cell>
        </row>
        <row r="395">
          <cell r="D395" t="str">
            <v>Filled</v>
          </cell>
          <cell r="F395">
            <v>20</v>
          </cell>
        </row>
        <row r="396">
          <cell r="D396" t="str">
            <v>Filled</v>
          </cell>
          <cell r="F396">
            <v>19</v>
          </cell>
        </row>
        <row r="397">
          <cell r="D397" t="str">
            <v>Filled</v>
          </cell>
          <cell r="F397">
            <v>20</v>
          </cell>
        </row>
        <row r="398">
          <cell r="D398" t="str">
            <v>Filled</v>
          </cell>
          <cell r="F398">
            <v>21</v>
          </cell>
        </row>
        <row r="399">
          <cell r="D399" t="str">
            <v>Filled</v>
          </cell>
          <cell r="F399">
            <v>21</v>
          </cell>
        </row>
        <row r="400">
          <cell r="D400" t="str">
            <v>Filled</v>
          </cell>
          <cell r="F400">
            <v>21</v>
          </cell>
        </row>
        <row r="401">
          <cell r="D401" t="str">
            <v>Filled</v>
          </cell>
          <cell r="F401">
            <v>21</v>
          </cell>
        </row>
        <row r="402">
          <cell r="D402" t="str">
            <v>Filled</v>
          </cell>
          <cell r="F402">
            <v>19</v>
          </cell>
        </row>
        <row r="403">
          <cell r="D403" t="str">
            <v>Filled</v>
          </cell>
          <cell r="F403">
            <v>19</v>
          </cell>
        </row>
        <row r="404">
          <cell r="D404" t="str">
            <v>Filled</v>
          </cell>
          <cell r="F404">
            <v>19</v>
          </cell>
        </row>
        <row r="405">
          <cell r="D405" t="str">
            <v>Filled</v>
          </cell>
          <cell r="F405">
            <v>19</v>
          </cell>
        </row>
        <row r="406">
          <cell r="D406" t="str">
            <v>Filled</v>
          </cell>
          <cell r="F406">
            <v>19</v>
          </cell>
        </row>
        <row r="407">
          <cell r="D407" t="str">
            <v>Filled</v>
          </cell>
          <cell r="F407">
            <v>19</v>
          </cell>
        </row>
        <row r="408">
          <cell r="D408" t="str">
            <v>Filled</v>
          </cell>
          <cell r="F408">
            <v>19</v>
          </cell>
        </row>
        <row r="409">
          <cell r="D409" t="str">
            <v>Filled</v>
          </cell>
          <cell r="F409">
            <v>20</v>
          </cell>
        </row>
        <row r="410">
          <cell r="D410" t="str">
            <v>Filled</v>
          </cell>
          <cell r="F410">
            <v>20</v>
          </cell>
        </row>
        <row r="411">
          <cell r="D411" t="str">
            <v>Filled</v>
          </cell>
          <cell r="F411">
            <v>20</v>
          </cell>
        </row>
        <row r="412">
          <cell r="D412" t="str">
            <v>Filled</v>
          </cell>
          <cell r="F412">
            <v>20</v>
          </cell>
        </row>
        <row r="413">
          <cell r="D413" t="str">
            <v>Filled</v>
          </cell>
          <cell r="F413">
            <v>20</v>
          </cell>
        </row>
        <row r="414">
          <cell r="D414" t="str">
            <v>Filled</v>
          </cell>
          <cell r="F414">
            <v>20</v>
          </cell>
        </row>
        <row r="415">
          <cell r="D415" t="str">
            <v>Filled</v>
          </cell>
          <cell r="F415">
            <v>20</v>
          </cell>
        </row>
        <row r="416">
          <cell r="D416" t="str">
            <v>Filled</v>
          </cell>
          <cell r="F416">
            <v>20</v>
          </cell>
        </row>
        <row r="417">
          <cell r="D417" t="str">
            <v>Filled</v>
          </cell>
          <cell r="F417">
            <v>20</v>
          </cell>
        </row>
        <row r="418">
          <cell r="D418" t="str">
            <v>Filled</v>
          </cell>
          <cell r="F418">
            <v>20</v>
          </cell>
        </row>
        <row r="419">
          <cell r="D419" t="str">
            <v>Filled</v>
          </cell>
          <cell r="F419">
            <v>20</v>
          </cell>
        </row>
        <row r="420">
          <cell r="D420" t="str">
            <v>Filled</v>
          </cell>
          <cell r="F420">
            <v>20</v>
          </cell>
        </row>
        <row r="421">
          <cell r="D421" t="str">
            <v>Filled</v>
          </cell>
          <cell r="F421">
            <v>21</v>
          </cell>
        </row>
        <row r="422">
          <cell r="D422" t="str">
            <v>Filled</v>
          </cell>
          <cell r="F422">
            <v>21</v>
          </cell>
        </row>
        <row r="423">
          <cell r="D423" t="str">
            <v>Filled</v>
          </cell>
          <cell r="F423">
            <v>21</v>
          </cell>
        </row>
        <row r="424">
          <cell r="D424" t="str">
            <v>Filled</v>
          </cell>
          <cell r="F424">
            <v>21</v>
          </cell>
        </row>
        <row r="425">
          <cell r="D425" t="str">
            <v>Filled</v>
          </cell>
          <cell r="F425">
            <v>23</v>
          </cell>
        </row>
        <row r="426">
          <cell r="D426" t="str">
            <v>Filled</v>
          </cell>
          <cell r="F426">
            <v>24</v>
          </cell>
        </row>
        <row r="427">
          <cell r="D427" t="str">
            <v>Filled</v>
          </cell>
          <cell r="F427">
            <v>24</v>
          </cell>
        </row>
        <row r="428">
          <cell r="D428" t="str">
            <v>Filled</v>
          </cell>
          <cell r="F428">
            <v>24</v>
          </cell>
        </row>
        <row r="429">
          <cell r="D429" t="str">
            <v>Filled</v>
          </cell>
          <cell r="F429">
            <v>21</v>
          </cell>
        </row>
        <row r="430">
          <cell r="D430" t="str">
            <v>Filled</v>
          </cell>
          <cell r="F430">
            <v>21</v>
          </cell>
        </row>
        <row r="431">
          <cell r="D431" t="str">
            <v>Filled</v>
          </cell>
          <cell r="F431">
            <v>21</v>
          </cell>
        </row>
        <row r="432">
          <cell r="D432" t="str">
            <v>Filled</v>
          </cell>
          <cell r="F432">
            <v>21</v>
          </cell>
        </row>
        <row r="433">
          <cell r="D433" t="str">
            <v>Filled</v>
          </cell>
          <cell r="F433">
            <v>23</v>
          </cell>
        </row>
        <row r="434">
          <cell r="D434" t="str">
            <v>Filled</v>
          </cell>
          <cell r="F434">
            <v>24</v>
          </cell>
        </row>
        <row r="435">
          <cell r="D435" t="str">
            <v>Filled</v>
          </cell>
          <cell r="F435">
            <v>25</v>
          </cell>
        </row>
        <row r="436">
          <cell r="D436" t="str">
            <v>Filled</v>
          </cell>
          <cell r="F436">
            <v>27</v>
          </cell>
        </row>
        <row r="437">
          <cell r="D437" t="str">
            <v>Filled</v>
          </cell>
          <cell r="F437">
            <v>24</v>
          </cell>
        </row>
        <row r="438">
          <cell r="D438" t="str">
            <v>Filled</v>
          </cell>
          <cell r="F438">
            <v>24</v>
          </cell>
        </row>
        <row r="439">
          <cell r="D439" t="str">
            <v>Filled</v>
          </cell>
          <cell r="F439">
            <v>25</v>
          </cell>
        </row>
        <row r="440">
          <cell r="D440" t="str">
            <v>Filled</v>
          </cell>
          <cell r="F440">
            <v>27</v>
          </cell>
        </row>
        <row r="441">
          <cell r="D441" t="str">
            <v>Filled</v>
          </cell>
          <cell r="F441">
            <v>26</v>
          </cell>
        </row>
        <row r="442">
          <cell r="D442" t="str">
            <v>Filled</v>
          </cell>
          <cell r="F442">
            <v>26</v>
          </cell>
        </row>
        <row r="443">
          <cell r="D443" t="str">
            <v>Filled</v>
          </cell>
          <cell r="F443">
            <v>26</v>
          </cell>
        </row>
        <row r="444">
          <cell r="D444" t="str">
            <v>Filled</v>
          </cell>
          <cell r="F444">
            <v>25</v>
          </cell>
        </row>
        <row r="445">
          <cell r="D445" t="str">
            <v>Filled</v>
          </cell>
          <cell r="F445">
            <v>25</v>
          </cell>
        </row>
        <row r="446">
          <cell r="D446" t="str">
            <v>Filled</v>
          </cell>
          <cell r="F446">
            <v>25</v>
          </cell>
        </row>
        <row r="447">
          <cell r="D447" t="str">
            <v>Filled</v>
          </cell>
          <cell r="F447">
            <v>25</v>
          </cell>
        </row>
        <row r="448">
          <cell r="D448" t="str">
            <v>Filled</v>
          </cell>
          <cell r="F448">
            <v>25</v>
          </cell>
        </row>
        <row r="449">
          <cell r="D449" t="str">
            <v>Filled</v>
          </cell>
          <cell r="F449">
            <v>25</v>
          </cell>
        </row>
        <row r="450">
          <cell r="D450" t="str">
            <v>Filled</v>
          </cell>
          <cell r="F450">
            <v>25</v>
          </cell>
        </row>
        <row r="451">
          <cell r="D451" t="str">
            <v>Filled</v>
          </cell>
          <cell r="F451">
            <v>24</v>
          </cell>
        </row>
        <row r="452">
          <cell r="D452" t="str">
            <v>Filled</v>
          </cell>
          <cell r="F452">
            <v>25</v>
          </cell>
        </row>
        <row r="453">
          <cell r="D453" t="str">
            <v>Filled</v>
          </cell>
          <cell r="F453">
            <v>25</v>
          </cell>
        </row>
        <row r="454">
          <cell r="D454" t="str">
            <v>Filled</v>
          </cell>
          <cell r="F454">
            <v>25</v>
          </cell>
        </row>
        <row r="455">
          <cell r="D455" t="str">
            <v>Filled</v>
          </cell>
          <cell r="F455">
            <v>26</v>
          </cell>
        </row>
        <row r="456">
          <cell r="D456" t="str">
            <v>Filled</v>
          </cell>
          <cell r="F456">
            <v>26</v>
          </cell>
        </row>
        <row r="457">
          <cell r="D457" t="str">
            <v>Filled</v>
          </cell>
          <cell r="F457">
            <v>26</v>
          </cell>
        </row>
        <row r="458">
          <cell r="D458" t="str">
            <v>Filled</v>
          </cell>
          <cell r="F458">
            <v>26</v>
          </cell>
        </row>
        <row r="459">
          <cell r="D459" t="str">
            <v>Filled</v>
          </cell>
          <cell r="F459">
            <v>26</v>
          </cell>
        </row>
        <row r="460">
          <cell r="D460" t="str">
            <v>Filled</v>
          </cell>
          <cell r="F460">
            <v>27</v>
          </cell>
        </row>
        <row r="461">
          <cell r="D461" t="str">
            <v>Filled</v>
          </cell>
          <cell r="F461">
            <v>27</v>
          </cell>
        </row>
        <row r="462">
          <cell r="D462" t="str">
            <v>Filled</v>
          </cell>
          <cell r="F462">
            <v>27</v>
          </cell>
        </row>
        <row r="463">
          <cell r="D463" t="str">
            <v>Filled</v>
          </cell>
          <cell r="F463">
            <v>27</v>
          </cell>
        </row>
        <row r="464">
          <cell r="D464" t="str">
            <v>Filled</v>
          </cell>
          <cell r="F464">
            <v>26</v>
          </cell>
        </row>
        <row r="465">
          <cell r="D465" t="str">
            <v>Filled</v>
          </cell>
          <cell r="F465">
            <v>26</v>
          </cell>
        </row>
        <row r="466">
          <cell r="D466" t="str">
            <v>Filled</v>
          </cell>
          <cell r="F466">
            <v>26</v>
          </cell>
        </row>
        <row r="467">
          <cell r="D467" t="str">
            <v>Filled</v>
          </cell>
          <cell r="F467">
            <v>26</v>
          </cell>
        </row>
        <row r="468">
          <cell r="D468" t="str">
            <v>Filled</v>
          </cell>
          <cell r="F468">
            <v>26</v>
          </cell>
        </row>
        <row r="469">
          <cell r="D469" t="str">
            <v>Filled</v>
          </cell>
          <cell r="F469">
            <v>26</v>
          </cell>
        </row>
        <row r="470">
          <cell r="D470" t="str">
            <v>Filled</v>
          </cell>
          <cell r="F470">
            <v>27</v>
          </cell>
        </row>
        <row r="471">
          <cell r="D471" t="str">
            <v>Filled</v>
          </cell>
          <cell r="F471">
            <v>26</v>
          </cell>
        </row>
        <row r="472">
          <cell r="D472" t="str">
            <v>Filled</v>
          </cell>
          <cell r="F472">
            <v>27</v>
          </cell>
        </row>
        <row r="473">
          <cell r="D473" t="str">
            <v>Filled</v>
          </cell>
          <cell r="F473">
            <v>27</v>
          </cell>
        </row>
        <row r="474">
          <cell r="D474" t="str">
            <v>Filled</v>
          </cell>
          <cell r="F474">
            <v>27</v>
          </cell>
        </row>
        <row r="475">
          <cell r="D475" t="str">
            <v>Filled</v>
          </cell>
          <cell r="F475">
            <v>29</v>
          </cell>
        </row>
        <row r="476">
          <cell r="D476" t="str">
            <v>Filled</v>
          </cell>
          <cell r="F476">
            <v>28</v>
          </cell>
        </row>
        <row r="477">
          <cell r="D477" t="str">
            <v>Filled</v>
          </cell>
          <cell r="F477">
            <v>28</v>
          </cell>
        </row>
        <row r="478">
          <cell r="D478" t="str">
            <v>Filled</v>
          </cell>
          <cell r="F478">
            <v>28</v>
          </cell>
        </row>
        <row r="479">
          <cell r="D479" t="str">
            <v>Filled</v>
          </cell>
          <cell r="F479">
            <v>29</v>
          </cell>
        </row>
        <row r="480">
          <cell r="D480" t="str">
            <v>Filled</v>
          </cell>
          <cell r="F480">
            <v>29</v>
          </cell>
        </row>
        <row r="481">
          <cell r="D481" t="str">
            <v>Filled</v>
          </cell>
          <cell r="F481">
            <v>29</v>
          </cell>
        </row>
        <row r="482">
          <cell r="D482" t="str">
            <v>Filled</v>
          </cell>
          <cell r="F482">
            <v>29</v>
          </cell>
        </row>
        <row r="483">
          <cell r="D483" t="str">
            <v>Filled</v>
          </cell>
          <cell r="F483">
            <v>28</v>
          </cell>
        </row>
        <row r="484">
          <cell r="D484" t="str">
            <v>Filled</v>
          </cell>
          <cell r="F484">
            <v>29</v>
          </cell>
        </row>
        <row r="485">
          <cell r="D485" t="str">
            <v>Filled</v>
          </cell>
          <cell r="F485">
            <v>29</v>
          </cell>
        </row>
        <row r="486">
          <cell r="D486" t="str">
            <v>Filled</v>
          </cell>
          <cell r="F486">
            <v>29</v>
          </cell>
        </row>
        <row r="487">
          <cell r="D487" t="str">
            <v>Filled</v>
          </cell>
          <cell r="F487">
            <v>29</v>
          </cell>
        </row>
        <row r="488">
          <cell r="D488" t="str">
            <v>Filled</v>
          </cell>
          <cell r="F488">
            <v>29</v>
          </cell>
        </row>
        <row r="489">
          <cell r="D489" t="str">
            <v>Filled</v>
          </cell>
          <cell r="F489">
            <v>29</v>
          </cell>
        </row>
        <row r="490">
          <cell r="D490" t="str">
            <v>Filled</v>
          </cell>
          <cell r="F490">
            <v>30</v>
          </cell>
        </row>
        <row r="491">
          <cell r="D491" t="str">
            <v>Filled</v>
          </cell>
          <cell r="F491">
            <v>30</v>
          </cell>
        </row>
        <row r="492">
          <cell r="D492" t="str">
            <v>Filled</v>
          </cell>
          <cell r="F492">
            <v>30</v>
          </cell>
        </row>
        <row r="493">
          <cell r="D493" t="str">
            <v>Filled</v>
          </cell>
          <cell r="F493">
            <v>31</v>
          </cell>
        </row>
        <row r="494">
          <cell r="D494" t="str">
            <v>Filled</v>
          </cell>
          <cell r="F494">
            <v>31</v>
          </cell>
        </row>
        <row r="495">
          <cell r="D495" t="str">
            <v>Filled</v>
          </cell>
          <cell r="F495">
            <v>30</v>
          </cell>
        </row>
        <row r="496">
          <cell r="D496" t="str">
            <v>Filled</v>
          </cell>
          <cell r="F496">
            <v>31</v>
          </cell>
        </row>
        <row r="497">
          <cell r="D497" t="str">
            <v>Filled</v>
          </cell>
          <cell r="F497">
            <v>30</v>
          </cell>
        </row>
        <row r="498">
          <cell r="D498" t="str">
            <v>Filled</v>
          </cell>
          <cell r="F498">
            <v>30</v>
          </cell>
        </row>
        <row r="499">
          <cell r="D499" t="str">
            <v>Filled</v>
          </cell>
          <cell r="F499">
            <v>30</v>
          </cell>
        </row>
        <row r="500">
          <cell r="D500" t="str">
            <v>Filled</v>
          </cell>
          <cell r="F500">
            <v>30</v>
          </cell>
        </row>
        <row r="501">
          <cell r="D501" t="str">
            <v>Filled</v>
          </cell>
          <cell r="F501">
            <v>31</v>
          </cell>
        </row>
        <row r="502">
          <cell r="D502" t="str">
            <v>Filled</v>
          </cell>
          <cell r="F502">
            <v>31</v>
          </cell>
        </row>
        <row r="503">
          <cell r="D503" t="str">
            <v>Filled</v>
          </cell>
          <cell r="F503">
            <v>31</v>
          </cell>
        </row>
        <row r="504">
          <cell r="D504" t="str">
            <v>Filled</v>
          </cell>
          <cell r="F504">
            <v>32</v>
          </cell>
        </row>
        <row r="505">
          <cell r="D505" t="str">
            <v>Filled</v>
          </cell>
          <cell r="F505">
            <v>32</v>
          </cell>
        </row>
        <row r="506">
          <cell r="D506" t="str">
            <v>Filled</v>
          </cell>
          <cell r="F506">
            <v>32</v>
          </cell>
        </row>
        <row r="507">
          <cell r="D507" t="str">
            <v>Filled</v>
          </cell>
          <cell r="F507">
            <v>32</v>
          </cell>
        </row>
        <row r="508">
          <cell r="D508" t="str">
            <v>Filled</v>
          </cell>
          <cell r="F508">
            <v>32</v>
          </cell>
        </row>
        <row r="509">
          <cell r="D509" t="str">
            <v>Filled</v>
          </cell>
          <cell r="F509">
            <v>33</v>
          </cell>
        </row>
        <row r="510">
          <cell r="D510" t="str">
            <v>Filled</v>
          </cell>
          <cell r="F510">
            <v>33</v>
          </cell>
        </row>
        <row r="511">
          <cell r="D511" t="str">
            <v>Filled</v>
          </cell>
          <cell r="F511">
            <v>33</v>
          </cell>
        </row>
        <row r="512">
          <cell r="D512" t="str">
            <v>Filled</v>
          </cell>
          <cell r="F512">
            <v>33</v>
          </cell>
        </row>
        <row r="513">
          <cell r="D513" t="str">
            <v>Filled</v>
          </cell>
          <cell r="F513">
            <v>31</v>
          </cell>
        </row>
        <row r="514">
          <cell r="D514" t="str">
            <v>Filled</v>
          </cell>
          <cell r="F514">
            <v>31</v>
          </cell>
        </row>
        <row r="515">
          <cell r="D515" t="str">
            <v>Filled</v>
          </cell>
          <cell r="F515">
            <v>32</v>
          </cell>
        </row>
        <row r="516">
          <cell r="D516" t="str">
            <v>Filled</v>
          </cell>
          <cell r="F516">
            <v>32</v>
          </cell>
        </row>
        <row r="517">
          <cell r="D517" t="str">
            <v>Filled</v>
          </cell>
          <cell r="F517">
            <v>32</v>
          </cell>
        </row>
        <row r="518">
          <cell r="D518" t="str">
            <v>Filled</v>
          </cell>
          <cell r="F518">
            <v>32</v>
          </cell>
        </row>
        <row r="519">
          <cell r="D519" t="str">
            <v>Filled</v>
          </cell>
          <cell r="F519">
            <v>32</v>
          </cell>
        </row>
        <row r="520">
          <cell r="D520" t="str">
            <v>Filled</v>
          </cell>
          <cell r="F520">
            <v>33</v>
          </cell>
        </row>
        <row r="521">
          <cell r="D521" t="str">
            <v>Filled</v>
          </cell>
          <cell r="F521">
            <v>33</v>
          </cell>
        </row>
        <row r="522">
          <cell r="D522" t="str">
            <v>Filled</v>
          </cell>
          <cell r="F522">
            <v>33</v>
          </cell>
        </row>
        <row r="523">
          <cell r="D523" t="str">
            <v>Filled</v>
          </cell>
          <cell r="F523">
            <v>33</v>
          </cell>
        </row>
        <row r="524">
          <cell r="D524" t="str">
            <v>Filled</v>
          </cell>
          <cell r="F524">
            <v>34</v>
          </cell>
        </row>
        <row r="525">
          <cell r="D525" t="str">
            <v>Filled</v>
          </cell>
          <cell r="F525">
            <v>34</v>
          </cell>
        </row>
        <row r="526">
          <cell r="D526" t="str">
            <v>Filled</v>
          </cell>
          <cell r="F526">
            <v>34</v>
          </cell>
        </row>
        <row r="527">
          <cell r="D527" t="str">
            <v>Filled</v>
          </cell>
          <cell r="F527">
            <v>34</v>
          </cell>
        </row>
        <row r="528">
          <cell r="D528" t="str">
            <v>Filled</v>
          </cell>
          <cell r="F528">
            <v>34</v>
          </cell>
        </row>
        <row r="529">
          <cell r="D529" t="str">
            <v>Filled</v>
          </cell>
          <cell r="F529">
            <v>34</v>
          </cell>
        </row>
        <row r="530">
          <cell r="D530" t="str">
            <v>Filled</v>
          </cell>
          <cell r="F530">
            <v>34</v>
          </cell>
        </row>
        <row r="531">
          <cell r="D531" t="str">
            <v>Filled</v>
          </cell>
          <cell r="F531">
            <v>34</v>
          </cell>
        </row>
        <row r="532">
          <cell r="D532" t="str">
            <v>Filled</v>
          </cell>
          <cell r="F532">
            <v>34</v>
          </cell>
        </row>
        <row r="533">
          <cell r="D533" t="str">
            <v>Filled</v>
          </cell>
          <cell r="F533">
            <v>35</v>
          </cell>
        </row>
        <row r="534">
          <cell r="D534" t="str">
            <v>Filled</v>
          </cell>
          <cell r="F534">
            <v>35</v>
          </cell>
        </row>
        <row r="535">
          <cell r="D535" t="str">
            <v>Filled</v>
          </cell>
          <cell r="F535">
            <v>35</v>
          </cell>
        </row>
        <row r="536">
          <cell r="D536" t="str">
            <v>Filled</v>
          </cell>
          <cell r="F536">
            <v>35</v>
          </cell>
        </row>
        <row r="537">
          <cell r="D537" t="str">
            <v>Filled</v>
          </cell>
          <cell r="F537">
            <v>35</v>
          </cell>
        </row>
        <row r="538">
          <cell r="D538" t="str">
            <v>Filled</v>
          </cell>
          <cell r="F538">
            <v>36</v>
          </cell>
        </row>
        <row r="539">
          <cell r="D539" t="str">
            <v>Filled</v>
          </cell>
          <cell r="F539">
            <v>36</v>
          </cell>
        </row>
        <row r="540">
          <cell r="D540" t="str">
            <v>Filled</v>
          </cell>
          <cell r="F540">
            <v>36</v>
          </cell>
        </row>
        <row r="541">
          <cell r="D541" t="str">
            <v>Filled</v>
          </cell>
          <cell r="F541">
            <v>36</v>
          </cell>
        </row>
        <row r="542">
          <cell r="D542" t="str">
            <v>Filled</v>
          </cell>
          <cell r="F542">
            <v>36</v>
          </cell>
        </row>
        <row r="543">
          <cell r="D543" t="str">
            <v>Filled</v>
          </cell>
          <cell r="F543">
            <v>37</v>
          </cell>
        </row>
        <row r="544">
          <cell r="D544" t="str">
            <v>Filled</v>
          </cell>
          <cell r="F544">
            <v>37</v>
          </cell>
        </row>
        <row r="545">
          <cell r="D545" t="str">
            <v>Filled</v>
          </cell>
          <cell r="F545">
            <v>27</v>
          </cell>
        </row>
        <row r="546">
          <cell r="D546" t="str">
            <v>Filled</v>
          </cell>
          <cell r="F546">
            <v>28</v>
          </cell>
        </row>
        <row r="547">
          <cell r="D547" t="str">
            <v>Filled</v>
          </cell>
          <cell r="F547">
            <v>28</v>
          </cell>
        </row>
        <row r="548">
          <cell r="D548" t="str">
            <v>Filled</v>
          </cell>
          <cell r="F548">
            <v>28</v>
          </cell>
        </row>
        <row r="549">
          <cell r="D549" t="str">
            <v>Filled</v>
          </cell>
          <cell r="F549">
            <v>28</v>
          </cell>
        </row>
        <row r="550">
          <cell r="D550" t="str">
            <v>Filled</v>
          </cell>
          <cell r="F550">
            <v>28</v>
          </cell>
        </row>
        <row r="551">
          <cell r="D551" t="str">
            <v>Filled</v>
          </cell>
          <cell r="F551">
            <v>29</v>
          </cell>
        </row>
        <row r="552">
          <cell r="D552" t="str">
            <v>Filled</v>
          </cell>
          <cell r="F552">
            <v>29</v>
          </cell>
        </row>
        <row r="553">
          <cell r="D553" t="str">
            <v>Filled</v>
          </cell>
          <cell r="F553">
            <v>29</v>
          </cell>
        </row>
        <row r="554">
          <cell r="D554" t="str">
            <v>Filled</v>
          </cell>
          <cell r="F554">
            <v>29</v>
          </cell>
        </row>
        <row r="555">
          <cell r="D555" t="str">
            <v>Filled</v>
          </cell>
          <cell r="F555">
            <v>29</v>
          </cell>
        </row>
        <row r="556">
          <cell r="D556" t="str">
            <v>Filled</v>
          </cell>
          <cell r="F556">
            <v>30</v>
          </cell>
        </row>
        <row r="557">
          <cell r="D557" t="str">
            <v>Filled</v>
          </cell>
          <cell r="F557">
            <v>30</v>
          </cell>
        </row>
        <row r="558">
          <cell r="D558" t="str">
            <v>Filled</v>
          </cell>
          <cell r="F558">
            <v>30</v>
          </cell>
        </row>
        <row r="559">
          <cell r="D559" t="str">
            <v>Filled</v>
          </cell>
          <cell r="F559">
            <v>31</v>
          </cell>
        </row>
        <row r="560">
          <cell r="D560" t="str">
            <v>Filled</v>
          </cell>
          <cell r="F560">
            <v>31</v>
          </cell>
        </row>
        <row r="561">
          <cell r="D561" t="str">
            <v>Filled</v>
          </cell>
          <cell r="F561">
            <v>34</v>
          </cell>
        </row>
        <row r="562">
          <cell r="D562" t="str">
            <v>Filled</v>
          </cell>
          <cell r="F562">
            <v>34</v>
          </cell>
        </row>
        <row r="563">
          <cell r="D563" t="str">
            <v>Filled</v>
          </cell>
          <cell r="F563">
            <v>34</v>
          </cell>
        </row>
        <row r="564">
          <cell r="D564" t="str">
            <v>Filled</v>
          </cell>
          <cell r="F564">
            <v>35</v>
          </cell>
        </row>
        <row r="565">
          <cell r="D565" t="str">
            <v>Filled</v>
          </cell>
          <cell r="F565">
            <v>36</v>
          </cell>
        </row>
        <row r="566">
          <cell r="D566" t="str">
            <v>Filled</v>
          </cell>
          <cell r="F566">
            <v>36</v>
          </cell>
        </row>
        <row r="567">
          <cell r="D567" t="str">
            <v>Filled</v>
          </cell>
          <cell r="F567">
            <v>36</v>
          </cell>
        </row>
        <row r="568">
          <cell r="D568" t="str">
            <v>Filled</v>
          </cell>
          <cell r="F568">
            <v>36</v>
          </cell>
        </row>
        <row r="569">
          <cell r="D569" t="str">
            <v>Filled</v>
          </cell>
          <cell r="F569">
            <v>36</v>
          </cell>
        </row>
        <row r="570">
          <cell r="D570" t="str">
            <v>Filled</v>
          </cell>
          <cell r="F570">
            <v>36</v>
          </cell>
        </row>
        <row r="571">
          <cell r="D571" t="str">
            <v>Filled</v>
          </cell>
          <cell r="F571">
            <v>37</v>
          </cell>
        </row>
        <row r="572">
          <cell r="D572" t="str">
            <v>Filled</v>
          </cell>
          <cell r="F572">
            <v>37</v>
          </cell>
        </row>
        <row r="573">
          <cell r="D573" t="str">
            <v>Filled</v>
          </cell>
          <cell r="F573">
            <v>37</v>
          </cell>
        </row>
      </sheetData>
      <sheetData sheetId="1" refreshError="1"/>
      <sheetData sheetId="2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wData"/>
      <sheetName val="AggData"/>
      <sheetName val="Chart"/>
    </sheetNames>
    <sheetDataSet>
      <sheetData sheetId="0">
        <row r="2">
          <cell r="D2" t="str">
            <v>Failed To Fill</v>
          </cell>
          <cell r="F2">
            <v>3</v>
          </cell>
        </row>
        <row r="3">
          <cell r="D3" t="str">
            <v>Failed To Fill</v>
          </cell>
          <cell r="F3">
            <v>5</v>
          </cell>
        </row>
        <row r="4">
          <cell r="D4" t="str">
            <v>Failed To Fill</v>
          </cell>
          <cell r="F4">
            <v>6</v>
          </cell>
        </row>
        <row r="5">
          <cell r="D5" t="str">
            <v>Failed To Fill</v>
          </cell>
          <cell r="F5">
            <v>8</v>
          </cell>
        </row>
        <row r="6">
          <cell r="D6" t="str">
            <v>Failed To Fill</v>
          </cell>
          <cell r="F6">
            <v>8</v>
          </cell>
        </row>
        <row r="7">
          <cell r="D7" t="str">
            <v>Failed To Fill</v>
          </cell>
          <cell r="F7">
            <v>8</v>
          </cell>
        </row>
        <row r="8">
          <cell r="D8" t="str">
            <v>Failed To Fill</v>
          </cell>
          <cell r="F8">
            <v>8</v>
          </cell>
        </row>
        <row r="9">
          <cell r="D9" t="str">
            <v>Failed To Fill</v>
          </cell>
          <cell r="F9">
            <v>9</v>
          </cell>
        </row>
        <row r="10">
          <cell r="D10" t="str">
            <v>Failed To Fill</v>
          </cell>
          <cell r="F10">
            <v>11</v>
          </cell>
        </row>
        <row r="11">
          <cell r="D11" t="str">
            <v>Failed To Fill</v>
          </cell>
          <cell r="F11">
            <v>11</v>
          </cell>
        </row>
        <row r="12">
          <cell r="D12" t="str">
            <v>Failed To Fill</v>
          </cell>
          <cell r="F12">
            <v>13</v>
          </cell>
        </row>
        <row r="13">
          <cell r="D13" t="str">
            <v>Failed To Fill</v>
          </cell>
          <cell r="F13">
            <v>13</v>
          </cell>
        </row>
        <row r="14">
          <cell r="D14" t="str">
            <v>Failed To Fill</v>
          </cell>
          <cell r="F14">
            <v>14</v>
          </cell>
        </row>
        <row r="15">
          <cell r="D15" t="str">
            <v>Failed To Fill</v>
          </cell>
          <cell r="F15">
            <v>14</v>
          </cell>
        </row>
        <row r="16">
          <cell r="D16" t="str">
            <v>Failed To Fill</v>
          </cell>
          <cell r="F16">
            <v>16</v>
          </cell>
        </row>
        <row r="17">
          <cell r="D17" t="str">
            <v>Failed To Fill</v>
          </cell>
          <cell r="F17">
            <v>16</v>
          </cell>
        </row>
        <row r="18">
          <cell r="D18" t="str">
            <v>Failed To Fill</v>
          </cell>
          <cell r="F18">
            <v>17</v>
          </cell>
        </row>
        <row r="19">
          <cell r="D19" t="str">
            <v>Failed To Fill</v>
          </cell>
          <cell r="F19">
            <v>17</v>
          </cell>
        </row>
        <row r="20">
          <cell r="D20" t="str">
            <v>Failed To Fill</v>
          </cell>
          <cell r="F20">
            <v>17</v>
          </cell>
        </row>
        <row r="21">
          <cell r="D21" t="str">
            <v>Failed To Fill</v>
          </cell>
          <cell r="F21">
            <v>19</v>
          </cell>
        </row>
        <row r="22">
          <cell r="D22" t="str">
            <v>Failed To Fill</v>
          </cell>
          <cell r="F22">
            <v>19</v>
          </cell>
        </row>
        <row r="23">
          <cell r="D23" t="str">
            <v>Failed To Fill</v>
          </cell>
          <cell r="F23">
            <v>20</v>
          </cell>
        </row>
        <row r="24">
          <cell r="D24" t="str">
            <v>Failed To Fill</v>
          </cell>
          <cell r="F24">
            <v>19</v>
          </cell>
        </row>
        <row r="25">
          <cell r="D25" t="str">
            <v>Failed To Fill</v>
          </cell>
          <cell r="F25">
            <v>20</v>
          </cell>
        </row>
        <row r="26">
          <cell r="D26" t="str">
            <v>Failed To Fill</v>
          </cell>
          <cell r="F26">
            <v>20</v>
          </cell>
        </row>
        <row r="27">
          <cell r="D27" t="str">
            <v>Failed To Fill</v>
          </cell>
          <cell r="F27">
            <v>24</v>
          </cell>
        </row>
        <row r="28">
          <cell r="D28" t="str">
            <v>Failed To Fill</v>
          </cell>
          <cell r="F28">
            <v>24</v>
          </cell>
        </row>
        <row r="29">
          <cell r="D29" t="str">
            <v>Failed To Fill</v>
          </cell>
          <cell r="F29">
            <v>24</v>
          </cell>
        </row>
        <row r="30">
          <cell r="D30" t="str">
            <v>Failed To Fill</v>
          </cell>
          <cell r="F30">
            <v>25</v>
          </cell>
        </row>
        <row r="31">
          <cell r="D31" t="str">
            <v>Failed To Fill</v>
          </cell>
          <cell r="F31">
            <v>25</v>
          </cell>
        </row>
        <row r="32">
          <cell r="D32" t="str">
            <v>Failed To Fill</v>
          </cell>
          <cell r="F32">
            <v>25</v>
          </cell>
        </row>
        <row r="33">
          <cell r="D33" t="str">
            <v>Failed To Fill</v>
          </cell>
          <cell r="F33">
            <v>26</v>
          </cell>
        </row>
        <row r="34">
          <cell r="D34" t="str">
            <v>Failed To Fill</v>
          </cell>
          <cell r="F34">
            <v>26</v>
          </cell>
        </row>
        <row r="35">
          <cell r="D35" t="str">
            <v>Failed To Fill</v>
          </cell>
          <cell r="F35">
            <v>26</v>
          </cell>
        </row>
        <row r="36">
          <cell r="D36" t="str">
            <v>Failed To Fill</v>
          </cell>
          <cell r="F36">
            <v>26</v>
          </cell>
        </row>
        <row r="37">
          <cell r="D37" t="str">
            <v>Failed To Fill</v>
          </cell>
          <cell r="F37">
            <v>27</v>
          </cell>
        </row>
        <row r="38">
          <cell r="D38" t="str">
            <v>Failed To Fill</v>
          </cell>
          <cell r="F38">
            <v>27</v>
          </cell>
        </row>
        <row r="39">
          <cell r="D39" t="str">
            <v>Failed To Fill</v>
          </cell>
          <cell r="F39">
            <v>27</v>
          </cell>
        </row>
        <row r="40">
          <cell r="D40" t="str">
            <v>Failed To Fill</v>
          </cell>
          <cell r="F40">
            <v>28</v>
          </cell>
        </row>
        <row r="41">
          <cell r="D41" t="str">
            <v>Failed To Fill</v>
          </cell>
          <cell r="F41">
            <v>28</v>
          </cell>
        </row>
        <row r="42">
          <cell r="D42" t="str">
            <v>Failed To Fill</v>
          </cell>
          <cell r="F42">
            <v>28</v>
          </cell>
        </row>
        <row r="43">
          <cell r="D43" t="str">
            <v>Failed To Fill</v>
          </cell>
          <cell r="F43">
            <v>29</v>
          </cell>
        </row>
        <row r="44">
          <cell r="D44" t="str">
            <v>Failed To Fill</v>
          </cell>
          <cell r="F44">
            <v>29</v>
          </cell>
        </row>
        <row r="45">
          <cell r="D45" t="str">
            <v>Failed To Fill</v>
          </cell>
          <cell r="F45">
            <v>29</v>
          </cell>
        </row>
        <row r="46">
          <cell r="D46" t="str">
            <v>Failed To Fill</v>
          </cell>
          <cell r="F46">
            <v>31</v>
          </cell>
        </row>
        <row r="47">
          <cell r="D47" t="str">
            <v>Failed To Fill</v>
          </cell>
          <cell r="F47">
            <v>33</v>
          </cell>
        </row>
        <row r="48">
          <cell r="D48" t="str">
            <v>Failed To Fill</v>
          </cell>
          <cell r="F48">
            <v>33</v>
          </cell>
        </row>
        <row r="49">
          <cell r="D49" t="str">
            <v>Failed To Fill</v>
          </cell>
          <cell r="F49">
            <v>34</v>
          </cell>
        </row>
        <row r="50">
          <cell r="D50" t="str">
            <v>Failed To Fill</v>
          </cell>
          <cell r="F50">
            <v>35</v>
          </cell>
        </row>
        <row r="51">
          <cell r="D51" t="str">
            <v>Failed To Fill</v>
          </cell>
          <cell r="F51">
            <v>35</v>
          </cell>
        </row>
        <row r="52">
          <cell r="D52" t="str">
            <v>Filled</v>
          </cell>
          <cell r="F52">
            <v>1</v>
          </cell>
        </row>
        <row r="53">
          <cell r="D53" t="str">
            <v>Filled</v>
          </cell>
          <cell r="F53">
            <v>2</v>
          </cell>
        </row>
        <row r="54">
          <cell r="D54" t="str">
            <v>Filled</v>
          </cell>
          <cell r="F54">
            <v>2</v>
          </cell>
        </row>
        <row r="55">
          <cell r="D55" t="str">
            <v>Filled</v>
          </cell>
          <cell r="F55">
            <v>2</v>
          </cell>
        </row>
        <row r="56">
          <cell r="D56" t="str">
            <v>Filled</v>
          </cell>
          <cell r="F56">
            <v>2</v>
          </cell>
        </row>
        <row r="57">
          <cell r="D57" t="str">
            <v>Filled</v>
          </cell>
          <cell r="F57">
            <v>2</v>
          </cell>
        </row>
        <row r="58">
          <cell r="D58" t="str">
            <v>Filled</v>
          </cell>
          <cell r="F58">
            <v>3</v>
          </cell>
        </row>
        <row r="59">
          <cell r="D59" t="str">
            <v>Filled</v>
          </cell>
          <cell r="F59">
            <v>3</v>
          </cell>
        </row>
        <row r="60">
          <cell r="D60" t="str">
            <v>Filled</v>
          </cell>
          <cell r="F60">
            <v>3</v>
          </cell>
        </row>
        <row r="61">
          <cell r="D61" t="str">
            <v>Filled</v>
          </cell>
          <cell r="F61">
            <v>3</v>
          </cell>
        </row>
        <row r="62">
          <cell r="D62" t="str">
            <v>Filled</v>
          </cell>
          <cell r="F62">
            <v>3</v>
          </cell>
        </row>
        <row r="63">
          <cell r="D63" t="str">
            <v>Filled</v>
          </cell>
          <cell r="F63">
            <v>4</v>
          </cell>
        </row>
        <row r="64">
          <cell r="D64" t="str">
            <v>Filled</v>
          </cell>
          <cell r="F64">
            <v>4</v>
          </cell>
        </row>
        <row r="65">
          <cell r="D65" t="str">
            <v>Filled</v>
          </cell>
          <cell r="F65">
            <v>4</v>
          </cell>
        </row>
        <row r="66">
          <cell r="D66" t="str">
            <v>Filled</v>
          </cell>
          <cell r="F66">
            <v>4</v>
          </cell>
        </row>
        <row r="67">
          <cell r="D67" t="str">
            <v>Filled</v>
          </cell>
          <cell r="F67">
            <v>4</v>
          </cell>
        </row>
        <row r="68">
          <cell r="D68" t="str">
            <v>Filled</v>
          </cell>
          <cell r="F68">
            <v>5</v>
          </cell>
        </row>
        <row r="69">
          <cell r="D69" t="str">
            <v>Filled</v>
          </cell>
          <cell r="F69">
            <v>5</v>
          </cell>
        </row>
        <row r="70">
          <cell r="D70" t="str">
            <v>Filled</v>
          </cell>
          <cell r="F70">
            <v>5</v>
          </cell>
        </row>
        <row r="71">
          <cell r="D71" t="str">
            <v>Filled</v>
          </cell>
          <cell r="F71">
            <v>5</v>
          </cell>
        </row>
        <row r="72">
          <cell r="D72" t="str">
            <v>Filled</v>
          </cell>
          <cell r="F72">
            <v>6</v>
          </cell>
        </row>
        <row r="73">
          <cell r="D73" t="str">
            <v>Filled</v>
          </cell>
          <cell r="F73">
            <v>6</v>
          </cell>
        </row>
        <row r="74">
          <cell r="D74" t="str">
            <v>Filled</v>
          </cell>
          <cell r="F74">
            <v>6</v>
          </cell>
        </row>
        <row r="75">
          <cell r="D75" t="str">
            <v>Filled</v>
          </cell>
          <cell r="F75">
            <v>6</v>
          </cell>
        </row>
        <row r="76">
          <cell r="D76" t="str">
            <v>Filled</v>
          </cell>
          <cell r="F76">
            <v>6</v>
          </cell>
        </row>
        <row r="77">
          <cell r="D77" t="str">
            <v>Filled</v>
          </cell>
          <cell r="F77">
            <v>7</v>
          </cell>
        </row>
        <row r="78">
          <cell r="D78" t="str">
            <v>Filled</v>
          </cell>
          <cell r="F78">
            <v>7</v>
          </cell>
        </row>
        <row r="79">
          <cell r="D79" t="str">
            <v>Filled</v>
          </cell>
          <cell r="F79">
            <v>7</v>
          </cell>
        </row>
        <row r="80">
          <cell r="D80" t="str">
            <v>Filled</v>
          </cell>
          <cell r="F80">
            <v>7</v>
          </cell>
        </row>
        <row r="81">
          <cell r="D81" t="str">
            <v>Filled</v>
          </cell>
          <cell r="F81">
            <v>7</v>
          </cell>
        </row>
        <row r="82">
          <cell r="D82" t="str">
            <v>Filled</v>
          </cell>
          <cell r="F82">
            <v>8</v>
          </cell>
        </row>
        <row r="83">
          <cell r="D83" t="str">
            <v>Filled</v>
          </cell>
          <cell r="F83">
            <v>8</v>
          </cell>
        </row>
        <row r="84">
          <cell r="D84" t="str">
            <v>Filled</v>
          </cell>
          <cell r="F84">
            <v>8</v>
          </cell>
        </row>
        <row r="85">
          <cell r="D85" t="str">
            <v>Filled</v>
          </cell>
          <cell r="F85">
            <v>8</v>
          </cell>
        </row>
        <row r="86">
          <cell r="D86" t="str">
            <v>Filled</v>
          </cell>
          <cell r="F86">
            <v>8</v>
          </cell>
        </row>
        <row r="87">
          <cell r="D87" t="str">
            <v>Filled</v>
          </cell>
          <cell r="F87">
            <v>9</v>
          </cell>
        </row>
        <row r="88">
          <cell r="D88" t="str">
            <v>Filled</v>
          </cell>
          <cell r="F88">
            <v>9</v>
          </cell>
        </row>
        <row r="89">
          <cell r="D89" t="str">
            <v>Filled</v>
          </cell>
          <cell r="F89">
            <v>9</v>
          </cell>
        </row>
        <row r="90">
          <cell r="D90" t="str">
            <v>Filled</v>
          </cell>
          <cell r="F90">
            <v>9</v>
          </cell>
        </row>
        <row r="91">
          <cell r="D91" t="str">
            <v>Filled</v>
          </cell>
          <cell r="F91">
            <v>9</v>
          </cell>
        </row>
        <row r="92">
          <cell r="D92" t="str">
            <v>Filled</v>
          </cell>
          <cell r="F92">
            <v>10</v>
          </cell>
        </row>
        <row r="93">
          <cell r="D93" t="str">
            <v>Filled</v>
          </cell>
          <cell r="F93">
            <v>10</v>
          </cell>
        </row>
        <row r="94">
          <cell r="D94" t="str">
            <v>Filled</v>
          </cell>
          <cell r="F94">
            <v>10</v>
          </cell>
        </row>
        <row r="95">
          <cell r="D95" t="str">
            <v>Filled</v>
          </cell>
          <cell r="F95">
            <v>10</v>
          </cell>
        </row>
        <row r="96">
          <cell r="D96" t="str">
            <v>Filled</v>
          </cell>
          <cell r="F96">
            <v>10</v>
          </cell>
        </row>
        <row r="97">
          <cell r="D97" t="str">
            <v>Filled</v>
          </cell>
          <cell r="F97">
            <v>11</v>
          </cell>
        </row>
        <row r="98">
          <cell r="D98" t="str">
            <v>Filled</v>
          </cell>
          <cell r="F98">
            <v>11</v>
          </cell>
        </row>
        <row r="99">
          <cell r="D99" t="str">
            <v>Filled</v>
          </cell>
          <cell r="F99">
            <v>11</v>
          </cell>
        </row>
        <row r="100">
          <cell r="D100" t="str">
            <v>Filled</v>
          </cell>
          <cell r="F100">
            <v>12</v>
          </cell>
        </row>
        <row r="101">
          <cell r="D101" t="str">
            <v>Filled</v>
          </cell>
          <cell r="F101">
            <v>12</v>
          </cell>
        </row>
        <row r="102">
          <cell r="D102" t="str">
            <v>Filled</v>
          </cell>
          <cell r="F102">
            <v>12</v>
          </cell>
        </row>
        <row r="103">
          <cell r="D103" t="str">
            <v>Filled</v>
          </cell>
          <cell r="F103">
            <v>12</v>
          </cell>
        </row>
        <row r="104">
          <cell r="D104" t="str">
            <v>Filled</v>
          </cell>
          <cell r="F104">
            <v>12</v>
          </cell>
        </row>
        <row r="105">
          <cell r="D105" t="str">
            <v>Filled</v>
          </cell>
          <cell r="F105">
            <v>13</v>
          </cell>
        </row>
        <row r="106">
          <cell r="D106" t="str">
            <v>Filled</v>
          </cell>
          <cell r="F106">
            <v>13</v>
          </cell>
        </row>
        <row r="107">
          <cell r="D107" t="str">
            <v>Filled</v>
          </cell>
          <cell r="F107">
            <v>13</v>
          </cell>
        </row>
        <row r="108">
          <cell r="D108" t="str">
            <v>Filled</v>
          </cell>
          <cell r="F108">
            <v>13</v>
          </cell>
        </row>
        <row r="109">
          <cell r="D109" t="str">
            <v>Filled</v>
          </cell>
          <cell r="F109">
            <v>13</v>
          </cell>
        </row>
        <row r="110">
          <cell r="D110" t="str">
            <v>Filled</v>
          </cell>
          <cell r="F110">
            <v>14</v>
          </cell>
        </row>
        <row r="111">
          <cell r="D111" t="str">
            <v>Filled</v>
          </cell>
          <cell r="F111">
            <v>14</v>
          </cell>
        </row>
        <row r="112">
          <cell r="D112" t="str">
            <v>Filled</v>
          </cell>
          <cell r="F112">
            <v>14</v>
          </cell>
        </row>
        <row r="113">
          <cell r="D113" t="str">
            <v>Filled</v>
          </cell>
          <cell r="F113">
            <v>14</v>
          </cell>
        </row>
        <row r="114">
          <cell r="D114" t="str">
            <v>Filled</v>
          </cell>
          <cell r="F114">
            <v>14</v>
          </cell>
        </row>
        <row r="115">
          <cell r="D115" t="str">
            <v>Filled</v>
          </cell>
          <cell r="F115">
            <v>15</v>
          </cell>
        </row>
        <row r="116">
          <cell r="D116" t="str">
            <v>Filled</v>
          </cell>
          <cell r="F116">
            <v>15</v>
          </cell>
        </row>
        <row r="117">
          <cell r="D117" t="str">
            <v>Filled</v>
          </cell>
          <cell r="F117">
            <v>15</v>
          </cell>
        </row>
        <row r="118">
          <cell r="D118" t="str">
            <v>Filled</v>
          </cell>
          <cell r="F118">
            <v>15</v>
          </cell>
        </row>
        <row r="119">
          <cell r="D119" t="str">
            <v>Filled</v>
          </cell>
          <cell r="F119">
            <v>16</v>
          </cell>
        </row>
        <row r="120">
          <cell r="D120" t="str">
            <v>Filled</v>
          </cell>
          <cell r="F120">
            <v>16</v>
          </cell>
        </row>
        <row r="121">
          <cell r="D121" t="str">
            <v>Filled</v>
          </cell>
          <cell r="F121">
            <v>16</v>
          </cell>
        </row>
        <row r="122">
          <cell r="D122" t="str">
            <v>Filled</v>
          </cell>
          <cell r="F122">
            <v>16</v>
          </cell>
        </row>
        <row r="123">
          <cell r="D123" t="str">
            <v>Filled</v>
          </cell>
          <cell r="F123">
            <v>16</v>
          </cell>
        </row>
        <row r="124">
          <cell r="D124" t="str">
            <v>Filled</v>
          </cell>
          <cell r="F124">
            <v>17</v>
          </cell>
        </row>
        <row r="125">
          <cell r="D125" t="str">
            <v>Filled</v>
          </cell>
          <cell r="F125">
            <v>17</v>
          </cell>
        </row>
        <row r="126">
          <cell r="D126" t="str">
            <v>Filled</v>
          </cell>
          <cell r="F126">
            <v>17</v>
          </cell>
        </row>
        <row r="127">
          <cell r="D127" t="str">
            <v>Filled</v>
          </cell>
          <cell r="F127">
            <v>17</v>
          </cell>
        </row>
        <row r="128">
          <cell r="D128" t="str">
            <v>Filled</v>
          </cell>
          <cell r="F128">
            <v>17</v>
          </cell>
        </row>
        <row r="129">
          <cell r="D129" t="str">
            <v>Filled</v>
          </cell>
          <cell r="F129">
            <v>18</v>
          </cell>
        </row>
        <row r="130">
          <cell r="D130" t="str">
            <v>Filled</v>
          </cell>
          <cell r="F130">
            <v>18</v>
          </cell>
        </row>
        <row r="131">
          <cell r="D131" t="str">
            <v>Filled</v>
          </cell>
          <cell r="F131">
            <v>1</v>
          </cell>
        </row>
        <row r="132">
          <cell r="D132" t="str">
            <v>Filled</v>
          </cell>
          <cell r="F132">
            <v>2</v>
          </cell>
        </row>
        <row r="133">
          <cell r="D133" t="str">
            <v>Filled</v>
          </cell>
          <cell r="F133">
            <v>2</v>
          </cell>
        </row>
        <row r="134">
          <cell r="D134" t="str">
            <v>Filled</v>
          </cell>
          <cell r="F134">
            <v>2</v>
          </cell>
        </row>
        <row r="135">
          <cell r="D135" t="str">
            <v>Filled</v>
          </cell>
          <cell r="F135">
            <v>2</v>
          </cell>
        </row>
        <row r="136">
          <cell r="D136" t="str">
            <v>Filled</v>
          </cell>
          <cell r="F136">
            <v>2</v>
          </cell>
        </row>
        <row r="137">
          <cell r="D137" t="str">
            <v>Filled</v>
          </cell>
          <cell r="F137">
            <v>3</v>
          </cell>
        </row>
        <row r="138">
          <cell r="D138" t="str">
            <v>Filled</v>
          </cell>
          <cell r="F138">
            <v>3</v>
          </cell>
        </row>
        <row r="139">
          <cell r="D139" t="str">
            <v>Filled</v>
          </cell>
          <cell r="F139">
            <v>3</v>
          </cell>
        </row>
        <row r="140">
          <cell r="D140" t="str">
            <v>Filled</v>
          </cell>
          <cell r="F140">
            <v>3</v>
          </cell>
        </row>
        <row r="141">
          <cell r="D141" t="str">
            <v>Filled</v>
          </cell>
          <cell r="F141">
            <v>3</v>
          </cell>
        </row>
        <row r="142">
          <cell r="D142" t="str">
            <v>Filled</v>
          </cell>
          <cell r="F142">
            <v>4</v>
          </cell>
        </row>
        <row r="143">
          <cell r="D143" t="str">
            <v>Filled</v>
          </cell>
          <cell r="F143">
            <v>1</v>
          </cell>
        </row>
        <row r="144">
          <cell r="D144" t="str">
            <v>Filled</v>
          </cell>
          <cell r="F144">
            <v>2</v>
          </cell>
        </row>
        <row r="145">
          <cell r="D145" t="str">
            <v>Filled</v>
          </cell>
          <cell r="F145">
            <v>2</v>
          </cell>
        </row>
        <row r="146">
          <cell r="D146" t="str">
            <v>Filled</v>
          </cell>
          <cell r="F146">
            <v>2</v>
          </cell>
        </row>
        <row r="147">
          <cell r="D147" t="str">
            <v>Filled</v>
          </cell>
          <cell r="F147">
            <v>2</v>
          </cell>
        </row>
        <row r="148">
          <cell r="D148" t="str">
            <v>Filled</v>
          </cell>
          <cell r="F148">
            <v>2</v>
          </cell>
        </row>
        <row r="149">
          <cell r="D149" t="str">
            <v>Filled</v>
          </cell>
          <cell r="F149">
            <v>3</v>
          </cell>
        </row>
        <row r="150">
          <cell r="D150" t="str">
            <v>Filled</v>
          </cell>
          <cell r="F150">
            <v>3</v>
          </cell>
        </row>
        <row r="151">
          <cell r="D151" t="str">
            <v>Filled</v>
          </cell>
          <cell r="F151">
            <v>3</v>
          </cell>
        </row>
        <row r="152">
          <cell r="D152" t="str">
            <v>Filled</v>
          </cell>
          <cell r="F152">
            <v>3</v>
          </cell>
        </row>
        <row r="153">
          <cell r="D153" t="str">
            <v>Filled</v>
          </cell>
          <cell r="F153">
            <v>3</v>
          </cell>
        </row>
        <row r="154">
          <cell r="D154" t="str">
            <v>Filled</v>
          </cell>
          <cell r="F154">
            <v>4</v>
          </cell>
        </row>
        <row r="155">
          <cell r="D155" t="str">
            <v>Filled</v>
          </cell>
          <cell r="F155">
            <v>4</v>
          </cell>
        </row>
        <row r="156">
          <cell r="D156" t="str">
            <v>Filled</v>
          </cell>
          <cell r="F156">
            <v>4</v>
          </cell>
        </row>
        <row r="157">
          <cell r="D157" t="str">
            <v>Filled</v>
          </cell>
          <cell r="F157">
            <v>4</v>
          </cell>
        </row>
        <row r="158">
          <cell r="D158" t="str">
            <v>Filled</v>
          </cell>
          <cell r="F158">
            <v>4</v>
          </cell>
        </row>
        <row r="159">
          <cell r="D159" t="str">
            <v>Filled</v>
          </cell>
          <cell r="F159">
            <v>5</v>
          </cell>
        </row>
        <row r="160">
          <cell r="D160" t="str">
            <v>Filled</v>
          </cell>
          <cell r="F160">
            <v>5</v>
          </cell>
        </row>
        <row r="161">
          <cell r="D161" t="str">
            <v>Filled</v>
          </cell>
          <cell r="F161">
            <v>5</v>
          </cell>
        </row>
        <row r="162">
          <cell r="D162" t="str">
            <v>Filled</v>
          </cell>
          <cell r="F162">
            <v>5</v>
          </cell>
        </row>
        <row r="163">
          <cell r="D163" t="str">
            <v>Filled</v>
          </cell>
          <cell r="F163">
            <v>4</v>
          </cell>
        </row>
        <row r="164">
          <cell r="D164" t="str">
            <v>Filled</v>
          </cell>
          <cell r="F164">
            <v>4</v>
          </cell>
        </row>
        <row r="165">
          <cell r="D165" t="str">
            <v>Filled</v>
          </cell>
          <cell r="F165">
            <v>4</v>
          </cell>
        </row>
        <row r="166">
          <cell r="D166" t="str">
            <v>Filled</v>
          </cell>
          <cell r="F166">
            <v>4</v>
          </cell>
        </row>
        <row r="167">
          <cell r="D167" t="str">
            <v>Filled</v>
          </cell>
          <cell r="F167">
            <v>5</v>
          </cell>
        </row>
        <row r="168">
          <cell r="D168" t="str">
            <v>Filled</v>
          </cell>
          <cell r="F168">
            <v>5</v>
          </cell>
        </row>
        <row r="169">
          <cell r="D169" t="str">
            <v>Filled</v>
          </cell>
          <cell r="F169">
            <v>5</v>
          </cell>
        </row>
        <row r="170">
          <cell r="D170" t="str">
            <v>Filled</v>
          </cell>
          <cell r="F170">
            <v>5</v>
          </cell>
        </row>
        <row r="171">
          <cell r="D171" t="str">
            <v>Filled</v>
          </cell>
          <cell r="F171">
            <v>6</v>
          </cell>
        </row>
        <row r="172">
          <cell r="D172" t="str">
            <v>Filled</v>
          </cell>
          <cell r="F172">
            <v>6</v>
          </cell>
        </row>
        <row r="173">
          <cell r="D173" t="str">
            <v>Filled</v>
          </cell>
          <cell r="F173">
            <v>6</v>
          </cell>
        </row>
        <row r="174">
          <cell r="D174" t="str">
            <v>Filled</v>
          </cell>
          <cell r="F174">
            <v>6</v>
          </cell>
        </row>
        <row r="175">
          <cell r="D175" t="str">
            <v>Filled</v>
          </cell>
          <cell r="F175">
            <v>3</v>
          </cell>
        </row>
        <row r="176">
          <cell r="D176" t="str">
            <v>Filled</v>
          </cell>
          <cell r="F176">
            <v>4</v>
          </cell>
        </row>
        <row r="177">
          <cell r="D177" t="str">
            <v>Filled</v>
          </cell>
          <cell r="F177">
            <v>5</v>
          </cell>
        </row>
        <row r="178">
          <cell r="D178" t="str">
            <v>Filled</v>
          </cell>
          <cell r="F178">
            <v>5</v>
          </cell>
        </row>
        <row r="179">
          <cell r="D179" t="str">
            <v>Filled</v>
          </cell>
          <cell r="F179">
            <v>5</v>
          </cell>
        </row>
        <row r="180">
          <cell r="D180" t="str">
            <v>Filled</v>
          </cell>
          <cell r="F180">
            <v>6</v>
          </cell>
        </row>
        <row r="181">
          <cell r="D181" t="str">
            <v>Filled</v>
          </cell>
          <cell r="F181">
            <v>7</v>
          </cell>
        </row>
        <row r="182">
          <cell r="D182" t="str">
            <v>Filled</v>
          </cell>
          <cell r="F182">
            <v>7</v>
          </cell>
        </row>
        <row r="183">
          <cell r="D183" t="str">
            <v>Filled</v>
          </cell>
          <cell r="F183">
            <v>7</v>
          </cell>
        </row>
        <row r="184">
          <cell r="D184" t="str">
            <v>Filled</v>
          </cell>
          <cell r="F184">
            <v>7</v>
          </cell>
        </row>
        <row r="185">
          <cell r="D185" t="str">
            <v>Filled</v>
          </cell>
          <cell r="F185">
            <v>9</v>
          </cell>
        </row>
        <row r="186">
          <cell r="D186" t="str">
            <v>Filled</v>
          </cell>
          <cell r="F186">
            <v>11</v>
          </cell>
        </row>
        <row r="187">
          <cell r="D187" t="str">
            <v>Filled</v>
          </cell>
          <cell r="F187">
            <v>7</v>
          </cell>
        </row>
        <row r="188">
          <cell r="D188" t="str">
            <v>Filled</v>
          </cell>
          <cell r="F188">
            <v>8</v>
          </cell>
        </row>
        <row r="189">
          <cell r="D189" t="str">
            <v>Filled</v>
          </cell>
          <cell r="F189">
            <v>8</v>
          </cell>
        </row>
        <row r="190">
          <cell r="D190" t="str">
            <v>Filled</v>
          </cell>
          <cell r="F190">
            <v>8</v>
          </cell>
        </row>
        <row r="191">
          <cell r="D191" t="str">
            <v>Filled</v>
          </cell>
          <cell r="F191">
            <v>8</v>
          </cell>
        </row>
        <row r="192">
          <cell r="D192" t="str">
            <v>Filled</v>
          </cell>
          <cell r="F192">
            <v>8</v>
          </cell>
        </row>
        <row r="193">
          <cell r="D193" t="str">
            <v>Filled</v>
          </cell>
          <cell r="F193">
            <v>7</v>
          </cell>
        </row>
        <row r="194">
          <cell r="D194" t="str">
            <v>Filled</v>
          </cell>
          <cell r="F194">
            <v>8</v>
          </cell>
        </row>
        <row r="195">
          <cell r="D195" t="str">
            <v>Filled</v>
          </cell>
          <cell r="F195">
            <v>9</v>
          </cell>
        </row>
        <row r="196">
          <cell r="D196" t="str">
            <v>Filled</v>
          </cell>
          <cell r="F196">
            <v>9</v>
          </cell>
        </row>
        <row r="197">
          <cell r="D197" t="str">
            <v>Filled</v>
          </cell>
          <cell r="F197">
            <v>9</v>
          </cell>
        </row>
        <row r="198">
          <cell r="D198" t="str">
            <v>Filled</v>
          </cell>
          <cell r="F198">
            <v>9</v>
          </cell>
        </row>
        <row r="199">
          <cell r="D199" t="str">
            <v>Filled</v>
          </cell>
          <cell r="F199">
            <v>9</v>
          </cell>
        </row>
        <row r="200">
          <cell r="D200" t="str">
            <v>Filled</v>
          </cell>
          <cell r="F200">
            <v>10</v>
          </cell>
        </row>
        <row r="201">
          <cell r="D201" t="str">
            <v>Filled</v>
          </cell>
          <cell r="F201">
            <v>10</v>
          </cell>
        </row>
        <row r="202">
          <cell r="D202" t="str">
            <v>Filled</v>
          </cell>
          <cell r="F202">
            <v>10</v>
          </cell>
        </row>
        <row r="203">
          <cell r="D203" t="str">
            <v>Filled</v>
          </cell>
          <cell r="F203">
            <v>10</v>
          </cell>
        </row>
        <row r="204">
          <cell r="D204" t="str">
            <v>Filled</v>
          </cell>
          <cell r="F204">
            <v>9</v>
          </cell>
        </row>
        <row r="205">
          <cell r="D205" t="str">
            <v>Filled</v>
          </cell>
          <cell r="F205">
            <v>9</v>
          </cell>
        </row>
        <row r="206">
          <cell r="D206" t="str">
            <v>Filled</v>
          </cell>
          <cell r="F206">
            <v>9</v>
          </cell>
        </row>
        <row r="207">
          <cell r="D207" t="str">
            <v>Filled</v>
          </cell>
          <cell r="F207">
            <v>9</v>
          </cell>
        </row>
        <row r="208">
          <cell r="D208" t="str">
            <v>Filled</v>
          </cell>
          <cell r="F208">
            <v>10</v>
          </cell>
        </row>
        <row r="209">
          <cell r="D209" t="str">
            <v>Filled</v>
          </cell>
          <cell r="F209">
            <v>10</v>
          </cell>
        </row>
        <row r="210">
          <cell r="D210" t="str">
            <v>Filled</v>
          </cell>
          <cell r="F210">
            <v>10</v>
          </cell>
        </row>
        <row r="211">
          <cell r="D211" t="str">
            <v>Filled</v>
          </cell>
          <cell r="F211">
            <v>10</v>
          </cell>
        </row>
        <row r="212">
          <cell r="D212" t="str">
            <v>Filled</v>
          </cell>
          <cell r="F212">
            <v>14</v>
          </cell>
        </row>
        <row r="213">
          <cell r="D213" t="str">
            <v>Filled</v>
          </cell>
          <cell r="F213">
            <v>14</v>
          </cell>
        </row>
        <row r="214">
          <cell r="D214" t="str">
            <v>Filled</v>
          </cell>
          <cell r="F214">
            <v>10</v>
          </cell>
        </row>
        <row r="215">
          <cell r="D215" t="str">
            <v>Filled</v>
          </cell>
          <cell r="F215">
            <v>10</v>
          </cell>
        </row>
        <row r="216">
          <cell r="D216" t="str">
            <v>Filled</v>
          </cell>
          <cell r="F216">
            <v>10</v>
          </cell>
        </row>
        <row r="217">
          <cell r="D217" t="str">
            <v>Filled</v>
          </cell>
          <cell r="F217">
            <v>12</v>
          </cell>
        </row>
        <row r="218">
          <cell r="D218" t="str">
            <v>Filled</v>
          </cell>
          <cell r="F218">
            <v>12</v>
          </cell>
        </row>
        <row r="219">
          <cell r="D219" t="str">
            <v>Filled</v>
          </cell>
          <cell r="F219">
            <v>12</v>
          </cell>
        </row>
        <row r="220">
          <cell r="D220" t="str">
            <v>Filled</v>
          </cell>
          <cell r="F220">
            <v>12</v>
          </cell>
        </row>
        <row r="221">
          <cell r="D221" t="str">
            <v>Filled</v>
          </cell>
          <cell r="F221">
            <v>13</v>
          </cell>
        </row>
        <row r="222">
          <cell r="D222" t="str">
            <v>Filled</v>
          </cell>
          <cell r="F222">
            <v>13</v>
          </cell>
        </row>
        <row r="223">
          <cell r="D223" t="str">
            <v>Filled</v>
          </cell>
          <cell r="F223">
            <v>13</v>
          </cell>
        </row>
        <row r="224">
          <cell r="D224" t="str">
            <v>Filled</v>
          </cell>
          <cell r="F224">
            <v>13</v>
          </cell>
        </row>
        <row r="225">
          <cell r="D225" t="str">
            <v>Filled</v>
          </cell>
          <cell r="F225">
            <v>13</v>
          </cell>
        </row>
        <row r="226">
          <cell r="D226" t="str">
            <v>Filled</v>
          </cell>
          <cell r="F226">
            <v>14</v>
          </cell>
        </row>
        <row r="227">
          <cell r="D227" t="str">
            <v>Filled</v>
          </cell>
          <cell r="F227">
            <v>14</v>
          </cell>
        </row>
        <row r="228">
          <cell r="D228" t="str">
            <v>Filled</v>
          </cell>
          <cell r="F228">
            <v>14</v>
          </cell>
        </row>
        <row r="229">
          <cell r="D229" t="str">
            <v>Filled</v>
          </cell>
          <cell r="F229">
            <v>14</v>
          </cell>
        </row>
        <row r="230">
          <cell r="D230" t="str">
            <v>Filled</v>
          </cell>
          <cell r="F230">
            <v>14</v>
          </cell>
        </row>
        <row r="231">
          <cell r="D231" t="str">
            <v>Filled</v>
          </cell>
          <cell r="F231">
            <v>15</v>
          </cell>
        </row>
        <row r="232">
          <cell r="D232" t="str">
            <v>Filled</v>
          </cell>
          <cell r="F232">
            <v>15</v>
          </cell>
        </row>
        <row r="233">
          <cell r="D233" t="str">
            <v>Filled</v>
          </cell>
          <cell r="F233">
            <v>15</v>
          </cell>
        </row>
        <row r="234">
          <cell r="D234" t="str">
            <v>Filled</v>
          </cell>
          <cell r="F234">
            <v>15</v>
          </cell>
        </row>
        <row r="235">
          <cell r="D235" t="str">
            <v>Filled</v>
          </cell>
          <cell r="F235">
            <v>16</v>
          </cell>
        </row>
        <row r="236">
          <cell r="D236" t="str">
            <v>Filled</v>
          </cell>
          <cell r="F236">
            <v>16</v>
          </cell>
        </row>
        <row r="237">
          <cell r="D237" t="str">
            <v>Filled</v>
          </cell>
          <cell r="F237">
            <v>16</v>
          </cell>
        </row>
        <row r="238">
          <cell r="D238" t="str">
            <v>Filled</v>
          </cell>
          <cell r="F238">
            <v>16</v>
          </cell>
        </row>
        <row r="239">
          <cell r="D239" t="str">
            <v>Filled</v>
          </cell>
          <cell r="F239">
            <v>14</v>
          </cell>
        </row>
        <row r="240">
          <cell r="D240" t="str">
            <v>Filled</v>
          </cell>
          <cell r="F240">
            <v>14</v>
          </cell>
        </row>
        <row r="241">
          <cell r="D241" t="str">
            <v>Filled</v>
          </cell>
          <cell r="F241">
            <v>14</v>
          </cell>
        </row>
        <row r="242">
          <cell r="D242" t="str">
            <v>Filled</v>
          </cell>
          <cell r="F242">
            <v>14</v>
          </cell>
        </row>
        <row r="243">
          <cell r="D243" t="str">
            <v>Filled</v>
          </cell>
          <cell r="F243">
            <v>15</v>
          </cell>
        </row>
        <row r="244">
          <cell r="D244" t="str">
            <v>Filled</v>
          </cell>
          <cell r="F244">
            <v>15</v>
          </cell>
        </row>
        <row r="245">
          <cell r="D245" t="str">
            <v>Filled</v>
          </cell>
          <cell r="F245">
            <v>14</v>
          </cell>
        </row>
        <row r="246">
          <cell r="D246" t="str">
            <v>Filled</v>
          </cell>
          <cell r="F246">
            <v>17</v>
          </cell>
        </row>
        <row r="247">
          <cell r="D247" t="str">
            <v>Filled</v>
          </cell>
          <cell r="F247">
            <v>15</v>
          </cell>
        </row>
        <row r="248">
          <cell r="D248" t="str">
            <v>Filled</v>
          </cell>
          <cell r="F248">
            <v>15</v>
          </cell>
        </row>
        <row r="249">
          <cell r="D249" t="str">
            <v>Filled</v>
          </cell>
          <cell r="F249">
            <v>17</v>
          </cell>
        </row>
        <row r="250">
          <cell r="D250" t="str">
            <v>Filled</v>
          </cell>
          <cell r="F250">
            <v>17</v>
          </cell>
        </row>
        <row r="251">
          <cell r="D251" t="str">
            <v>Filled</v>
          </cell>
          <cell r="F251">
            <v>17</v>
          </cell>
        </row>
        <row r="252">
          <cell r="D252" t="str">
            <v>Filled</v>
          </cell>
          <cell r="F252">
            <v>18</v>
          </cell>
        </row>
        <row r="253">
          <cell r="D253" t="str">
            <v>Filled</v>
          </cell>
          <cell r="F253">
            <v>18</v>
          </cell>
        </row>
        <row r="254">
          <cell r="D254" t="str">
            <v>Filled</v>
          </cell>
          <cell r="F254">
            <v>18</v>
          </cell>
        </row>
        <row r="255">
          <cell r="D255" t="str">
            <v>Filled</v>
          </cell>
          <cell r="F255">
            <v>19</v>
          </cell>
        </row>
        <row r="256">
          <cell r="D256" t="str">
            <v>Filled</v>
          </cell>
          <cell r="F256">
            <v>19</v>
          </cell>
        </row>
        <row r="257">
          <cell r="D257" t="str">
            <v>Filled</v>
          </cell>
          <cell r="F257">
            <v>16</v>
          </cell>
        </row>
        <row r="258">
          <cell r="D258" t="str">
            <v>Filled</v>
          </cell>
          <cell r="F258">
            <v>17</v>
          </cell>
        </row>
        <row r="259">
          <cell r="D259" t="str">
            <v>Filled</v>
          </cell>
          <cell r="F259">
            <v>16</v>
          </cell>
        </row>
        <row r="260">
          <cell r="D260" t="str">
            <v>Filled</v>
          </cell>
          <cell r="F260">
            <v>17</v>
          </cell>
        </row>
        <row r="261">
          <cell r="D261" t="str">
            <v>Filled</v>
          </cell>
          <cell r="F261">
            <v>17</v>
          </cell>
        </row>
        <row r="262">
          <cell r="D262" t="str">
            <v>Filled</v>
          </cell>
          <cell r="F262">
            <v>17</v>
          </cell>
        </row>
        <row r="263">
          <cell r="D263" t="str">
            <v>Filled</v>
          </cell>
          <cell r="F263">
            <v>16</v>
          </cell>
        </row>
        <row r="264">
          <cell r="D264" t="str">
            <v>Filled</v>
          </cell>
          <cell r="F264">
            <v>16</v>
          </cell>
        </row>
        <row r="265">
          <cell r="D265" t="str">
            <v>Filled</v>
          </cell>
          <cell r="F265">
            <v>18</v>
          </cell>
        </row>
        <row r="266">
          <cell r="D266" t="str">
            <v>Filled</v>
          </cell>
          <cell r="F266">
            <v>18</v>
          </cell>
        </row>
        <row r="267">
          <cell r="D267" t="str">
            <v>Filled</v>
          </cell>
          <cell r="F267">
            <v>19</v>
          </cell>
        </row>
        <row r="268">
          <cell r="D268" t="str">
            <v>Filled</v>
          </cell>
          <cell r="F268">
            <v>19</v>
          </cell>
        </row>
        <row r="269">
          <cell r="D269" t="str">
            <v>Filled</v>
          </cell>
          <cell r="F269">
            <v>19</v>
          </cell>
        </row>
        <row r="270">
          <cell r="D270" t="str">
            <v>Filled</v>
          </cell>
          <cell r="F270">
            <v>19</v>
          </cell>
        </row>
        <row r="271">
          <cell r="D271" t="str">
            <v>Filled</v>
          </cell>
          <cell r="F271">
            <v>18</v>
          </cell>
        </row>
        <row r="272">
          <cell r="D272" t="str">
            <v>Filled</v>
          </cell>
          <cell r="F272">
            <v>19</v>
          </cell>
        </row>
        <row r="273">
          <cell r="D273" t="str">
            <v>Filled</v>
          </cell>
          <cell r="F273">
            <v>19</v>
          </cell>
        </row>
        <row r="274">
          <cell r="D274" t="str">
            <v>Filled</v>
          </cell>
          <cell r="F274">
            <v>19</v>
          </cell>
        </row>
        <row r="275">
          <cell r="D275" t="str">
            <v>Filled</v>
          </cell>
          <cell r="F275">
            <v>19</v>
          </cell>
        </row>
        <row r="276">
          <cell r="D276" t="str">
            <v>Filled</v>
          </cell>
          <cell r="F276">
            <v>19</v>
          </cell>
        </row>
        <row r="277">
          <cell r="D277" t="str">
            <v>Filled</v>
          </cell>
          <cell r="F277">
            <v>20</v>
          </cell>
        </row>
        <row r="278">
          <cell r="D278" t="str">
            <v>Filled</v>
          </cell>
          <cell r="F278">
            <v>20</v>
          </cell>
        </row>
        <row r="279">
          <cell r="D279" t="str">
            <v>Filled</v>
          </cell>
          <cell r="F279">
            <v>20</v>
          </cell>
        </row>
        <row r="280">
          <cell r="D280" t="str">
            <v>Filled</v>
          </cell>
          <cell r="F280">
            <v>20</v>
          </cell>
        </row>
        <row r="281">
          <cell r="D281" t="str">
            <v>Filled</v>
          </cell>
          <cell r="F281">
            <v>20</v>
          </cell>
        </row>
        <row r="282">
          <cell r="D282" t="str">
            <v>Filled</v>
          </cell>
          <cell r="F282">
            <v>21</v>
          </cell>
        </row>
        <row r="283">
          <cell r="D283" t="str">
            <v>Filled</v>
          </cell>
          <cell r="F283">
            <v>21</v>
          </cell>
        </row>
        <row r="284">
          <cell r="D284" t="str">
            <v>Filled</v>
          </cell>
          <cell r="F284">
            <v>21</v>
          </cell>
        </row>
        <row r="285">
          <cell r="D285" t="str">
            <v>Filled</v>
          </cell>
          <cell r="F285">
            <v>21</v>
          </cell>
        </row>
        <row r="286">
          <cell r="D286" t="str">
            <v>Filled</v>
          </cell>
          <cell r="F286">
            <v>23</v>
          </cell>
        </row>
        <row r="287">
          <cell r="D287" t="str">
            <v>Filled</v>
          </cell>
          <cell r="F287">
            <v>24</v>
          </cell>
        </row>
        <row r="288">
          <cell r="D288" t="str">
            <v>Filled</v>
          </cell>
          <cell r="F288">
            <v>24</v>
          </cell>
        </row>
        <row r="289">
          <cell r="D289" t="str">
            <v>Filled</v>
          </cell>
          <cell r="F289">
            <v>24</v>
          </cell>
        </row>
        <row r="290">
          <cell r="D290" t="str">
            <v>Filled</v>
          </cell>
          <cell r="F290">
            <v>24</v>
          </cell>
        </row>
        <row r="291">
          <cell r="D291" t="str">
            <v>Filled</v>
          </cell>
          <cell r="F291">
            <v>24</v>
          </cell>
        </row>
        <row r="292">
          <cell r="D292" t="str">
            <v>Filled</v>
          </cell>
          <cell r="F292">
            <v>25</v>
          </cell>
        </row>
        <row r="293">
          <cell r="D293" t="str">
            <v>Filled</v>
          </cell>
          <cell r="F293">
            <v>25</v>
          </cell>
        </row>
        <row r="294">
          <cell r="D294" t="str">
            <v>Filled</v>
          </cell>
          <cell r="F294">
            <v>25</v>
          </cell>
        </row>
        <row r="295">
          <cell r="D295" t="str">
            <v>Filled</v>
          </cell>
          <cell r="F295">
            <v>25</v>
          </cell>
        </row>
        <row r="296">
          <cell r="D296" t="str">
            <v>Filled</v>
          </cell>
          <cell r="F296">
            <v>26</v>
          </cell>
        </row>
        <row r="297">
          <cell r="D297" t="str">
            <v>Filled</v>
          </cell>
          <cell r="F297">
            <v>26</v>
          </cell>
        </row>
        <row r="298">
          <cell r="D298" t="str">
            <v>Filled</v>
          </cell>
          <cell r="F298">
            <v>26</v>
          </cell>
        </row>
        <row r="299">
          <cell r="D299" t="str">
            <v>Filled</v>
          </cell>
          <cell r="F299">
            <v>26</v>
          </cell>
        </row>
        <row r="300">
          <cell r="D300" t="str">
            <v>Filled</v>
          </cell>
          <cell r="F300">
            <v>26</v>
          </cell>
        </row>
        <row r="301">
          <cell r="D301" t="str">
            <v>Filled</v>
          </cell>
          <cell r="F301">
            <v>27</v>
          </cell>
        </row>
        <row r="302">
          <cell r="D302" t="str">
            <v>Filled</v>
          </cell>
          <cell r="F302">
            <v>27</v>
          </cell>
        </row>
        <row r="303">
          <cell r="D303" t="str">
            <v>Filled</v>
          </cell>
          <cell r="F303">
            <v>27</v>
          </cell>
        </row>
        <row r="304">
          <cell r="D304" t="str">
            <v>Filled</v>
          </cell>
          <cell r="F304">
            <v>27</v>
          </cell>
        </row>
        <row r="305">
          <cell r="D305" t="str">
            <v>Filled</v>
          </cell>
          <cell r="F305">
            <v>27</v>
          </cell>
        </row>
        <row r="306">
          <cell r="D306" t="str">
            <v>Filled</v>
          </cell>
          <cell r="F306">
            <v>28</v>
          </cell>
        </row>
        <row r="307">
          <cell r="D307" t="str">
            <v>Filled</v>
          </cell>
          <cell r="F307">
            <v>28</v>
          </cell>
        </row>
        <row r="308">
          <cell r="D308" t="str">
            <v>Filled</v>
          </cell>
          <cell r="F308">
            <v>28</v>
          </cell>
        </row>
        <row r="309">
          <cell r="D309" t="str">
            <v>Filled</v>
          </cell>
          <cell r="F309">
            <v>28</v>
          </cell>
        </row>
        <row r="310">
          <cell r="D310" t="str">
            <v>Filled</v>
          </cell>
          <cell r="F310">
            <v>28</v>
          </cell>
        </row>
        <row r="311">
          <cell r="D311" t="str">
            <v>Filled</v>
          </cell>
          <cell r="F311">
            <v>29</v>
          </cell>
        </row>
        <row r="312">
          <cell r="D312" t="str">
            <v>Filled</v>
          </cell>
          <cell r="F312">
            <v>29</v>
          </cell>
        </row>
        <row r="313">
          <cell r="D313" t="str">
            <v>Filled</v>
          </cell>
          <cell r="F313">
            <v>29</v>
          </cell>
        </row>
        <row r="314">
          <cell r="D314" t="str">
            <v>Filled</v>
          </cell>
          <cell r="F314">
            <v>29</v>
          </cell>
        </row>
        <row r="315">
          <cell r="D315" t="str">
            <v>Filled</v>
          </cell>
          <cell r="F315">
            <v>29</v>
          </cell>
        </row>
        <row r="316">
          <cell r="D316" t="str">
            <v>Filled</v>
          </cell>
          <cell r="F316">
            <v>30</v>
          </cell>
        </row>
        <row r="317">
          <cell r="D317" t="str">
            <v>Filled</v>
          </cell>
          <cell r="F317">
            <v>30</v>
          </cell>
        </row>
        <row r="318">
          <cell r="D318" t="str">
            <v>Filled</v>
          </cell>
          <cell r="F318">
            <v>30</v>
          </cell>
        </row>
        <row r="319">
          <cell r="D319" t="str">
            <v>Filled</v>
          </cell>
          <cell r="F319">
            <v>31</v>
          </cell>
        </row>
        <row r="320">
          <cell r="D320" t="str">
            <v>Filled</v>
          </cell>
          <cell r="F320">
            <v>31</v>
          </cell>
        </row>
        <row r="321">
          <cell r="D321" t="str">
            <v>Filled</v>
          </cell>
          <cell r="F321">
            <v>31</v>
          </cell>
        </row>
        <row r="322">
          <cell r="D322" t="str">
            <v>Filled</v>
          </cell>
          <cell r="F322">
            <v>31</v>
          </cell>
        </row>
        <row r="323">
          <cell r="D323" t="str">
            <v>Filled</v>
          </cell>
          <cell r="F323">
            <v>31</v>
          </cell>
        </row>
        <row r="324">
          <cell r="D324" t="str">
            <v>Filled</v>
          </cell>
          <cell r="F324">
            <v>32</v>
          </cell>
        </row>
        <row r="325">
          <cell r="D325" t="str">
            <v>Filled</v>
          </cell>
          <cell r="F325">
            <v>32</v>
          </cell>
        </row>
        <row r="326">
          <cell r="D326" t="str">
            <v>Filled</v>
          </cell>
          <cell r="F326">
            <v>32</v>
          </cell>
        </row>
        <row r="327">
          <cell r="D327" t="str">
            <v>Filled</v>
          </cell>
          <cell r="F327">
            <v>32</v>
          </cell>
        </row>
        <row r="328">
          <cell r="D328" t="str">
            <v>Filled</v>
          </cell>
          <cell r="F328">
            <v>32</v>
          </cell>
        </row>
        <row r="329">
          <cell r="D329" t="str">
            <v>Filled</v>
          </cell>
          <cell r="F329">
            <v>33</v>
          </cell>
        </row>
        <row r="330">
          <cell r="D330" t="str">
            <v>Filled</v>
          </cell>
          <cell r="F330">
            <v>33</v>
          </cell>
        </row>
        <row r="331">
          <cell r="D331" t="str">
            <v>Filled</v>
          </cell>
          <cell r="F331">
            <v>33</v>
          </cell>
        </row>
        <row r="332">
          <cell r="D332" t="str">
            <v>Filled</v>
          </cell>
          <cell r="F332">
            <v>33</v>
          </cell>
        </row>
        <row r="333">
          <cell r="D333" t="str">
            <v>Filled</v>
          </cell>
          <cell r="F333">
            <v>33</v>
          </cell>
        </row>
        <row r="334">
          <cell r="D334" t="str">
            <v>Filled</v>
          </cell>
          <cell r="F334">
            <v>34</v>
          </cell>
        </row>
        <row r="335">
          <cell r="D335" t="str">
            <v>Filled</v>
          </cell>
          <cell r="F335">
            <v>34</v>
          </cell>
        </row>
        <row r="336">
          <cell r="D336" t="str">
            <v>Filled</v>
          </cell>
          <cell r="F336">
            <v>34</v>
          </cell>
        </row>
        <row r="337">
          <cell r="D337" t="str">
            <v>Filled</v>
          </cell>
          <cell r="F337">
            <v>34</v>
          </cell>
        </row>
        <row r="338">
          <cell r="D338" t="str">
            <v>Filled</v>
          </cell>
          <cell r="F338">
            <v>34</v>
          </cell>
        </row>
        <row r="339">
          <cell r="D339" t="str">
            <v>Filled</v>
          </cell>
          <cell r="F339">
            <v>35</v>
          </cell>
        </row>
        <row r="340">
          <cell r="D340" t="str">
            <v>Filled</v>
          </cell>
          <cell r="F340">
            <v>35</v>
          </cell>
        </row>
        <row r="341">
          <cell r="D341" t="str">
            <v>Filled</v>
          </cell>
          <cell r="F341">
            <v>35</v>
          </cell>
        </row>
        <row r="342">
          <cell r="D342" t="str">
            <v>Filled</v>
          </cell>
          <cell r="F342">
            <v>35</v>
          </cell>
        </row>
        <row r="343">
          <cell r="D343" t="str">
            <v>Filled</v>
          </cell>
          <cell r="F343">
            <v>35</v>
          </cell>
        </row>
        <row r="344">
          <cell r="D344" t="str">
            <v>Filled</v>
          </cell>
          <cell r="F344">
            <v>36</v>
          </cell>
        </row>
        <row r="345">
          <cell r="D345" t="str">
            <v>Filled</v>
          </cell>
          <cell r="F345">
            <v>36</v>
          </cell>
        </row>
        <row r="346">
          <cell r="D346" t="str">
            <v>Filled</v>
          </cell>
          <cell r="F346">
            <v>36</v>
          </cell>
        </row>
        <row r="347">
          <cell r="D347" t="str">
            <v>Filled</v>
          </cell>
          <cell r="F347">
            <v>36</v>
          </cell>
        </row>
        <row r="348">
          <cell r="D348" t="str">
            <v>Filled</v>
          </cell>
          <cell r="F348">
            <v>36</v>
          </cell>
        </row>
        <row r="349">
          <cell r="D349" t="str">
            <v>Filled</v>
          </cell>
          <cell r="F349">
            <v>19</v>
          </cell>
        </row>
        <row r="350">
          <cell r="D350" t="str">
            <v>Filled</v>
          </cell>
          <cell r="F350">
            <v>24</v>
          </cell>
        </row>
        <row r="351">
          <cell r="D351" t="str">
            <v>Filled</v>
          </cell>
          <cell r="F351">
            <v>20</v>
          </cell>
        </row>
        <row r="352">
          <cell r="D352" t="str">
            <v>Filled</v>
          </cell>
          <cell r="F352">
            <v>20</v>
          </cell>
        </row>
        <row r="353">
          <cell r="D353" t="str">
            <v>Filled</v>
          </cell>
          <cell r="F353">
            <v>20</v>
          </cell>
        </row>
        <row r="354">
          <cell r="D354" t="str">
            <v>Filled</v>
          </cell>
          <cell r="F354">
            <v>20</v>
          </cell>
        </row>
        <row r="355">
          <cell r="D355" t="str">
            <v>Filled</v>
          </cell>
          <cell r="F355">
            <v>20</v>
          </cell>
        </row>
        <row r="356">
          <cell r="D356" t="str">
            <v>Filled</v>
          </cell>
          <cell r="F356">
            <v>21</v>
          </cell>
        </row>
        <row r="357">
          <cell r="D357" t="str">
            <v>Filled</v>
          </cell>
          <cell r="F357">
            <v>24</v>
          </cell>
        </row>
        <row r="358">
          <cell r="D358" t="str">
            <v>Filled</v>
          </cell>
          <cell r="F358">
            <v>24</v>
          </cell>
        </row>
        <row r="359">
          <cell r="D359" t="str">
            <v>Filled</v>
          </cell>
          <cell r="F359">
            <v>24</v>
          </cell>
        </row>
        <row r="360">
          <cell r="D360" t="str">
            <v>Filled</v>
          </cell>
          <cell r="F360">
            <v>23</v>
          </cell>
        </row>
        <row r="361">
          <cell r="D361" t="str">
            <v>Filled</v>
          </cell>
          <cell r="F361">
            <v>24</v>
          </cell>
        </row>
        <row r="362">
          <cell r="D362" t="str">
            <v>Filled</v>
          </cell>
          <cell r="F362">
            <v>24</v>
          </cell>
        </row>
        <row r="363">
          <cell r="D363" t="str">
            <v>Filled</v>
          </cell>
          <cell r="F363">
            <v>24</v>
          </cell>
        </row>
        <row r="364">
          <cell r="D364" t="str">
            <v>Filled</v>
          </cell>
          <cell r="F364">
            <v>24</v>
          </cell>
        </row>
        <row r="365">
          <cell r="D365" t="str">
            <v>Filled</v>
          </cell>
          <cell r="F365">
            <v>24</v>
          </cell>
        </row>
        <row r="366">
          <cell r="D366" t="str">
            <v>Filled</v>
          </cell>
          <cell r="F366">
            <v>25</v>
          </cell>
        </row>
        <row r="367">
          <cell r="D367" t="str">
            <v>Filled</v>
          </cell>
          <cell r="F367">
            <v>25</v>
          </cell>
        </row>
        <row r="368">
          <cell r="D368" t="str">
            <v>Filled</v>
          </cell>
          <cell r="F368">
            <v>25</v>
          </cell>
        </row>
        <row r="369">
          <cell r="D369" t="str">
            <v>Filled</v>
          </cell>
          <cell r="F369">
            <v>25</v>
          </cell>
        </row>
        <row r="370">
          <cell r="D370" t="str">
            <v>Filled</v>
          </cell>
          <cell r="F370">
            <v>26</v>
          </cell>
        </row>
        <row r="371">
          <cell r="D371" t="str">
            <v>Filled</v>
          </cell>
          <cell r="F371">
            <v>26</v>
          </cell>
        </row>
        <row r="372">
          <cell r="D372" t="str">
            <v>Filled</v>
          </cell>
          <cell r="F372">
            <v>24</v>
          </cell>
        </row>
        <row r="373">
          <cell r="D373" t="str">
            <v>Filled</v>
          </cell>
          <cell r="F373">
            <v>24</v>
          </cell>
        </row>
        <row r="374">
          <cell r="D374" t="str">
            <v>Filled</v>
          </cell>
          <cell r="F374">
            <v>33</v>
          </cell>
        </row>
        <row r="375">
          <cell r="D375" t="str">
            <v>Filled</v>
          </cell>
          <cell r="F375">
            <v>25</v>
          </cell>
        </row>
        <row r="376">
          <cell r="D376" t="str">
            <v>Filled</v>
          </cell>
          <cell r="F376">
            <v>25</v>
          </cell>
        </row>
        <row r="377">
          <cell r="D377" t="str">
            <v>Filled</v>
          </cell>
          <cell r="F377">
            <v>25</v>
          </cell>
        </row>
        <row r="378">
          <cell r="D378" t="str">
            <v>Filled</v>
          </cell>
          <cell r="F378">
            <v>25</v>
          </cell>
        </row>
        <row r="379">
          <cell r="D379" t="str">
            <v>Filled</v>
          </cell>
          <cell r="F379">
            <v>25</v>
          </cell>
        </row>
        <row r="380">
          <cell r="D380" t="str">
            <v>Filled</v>
          </cell>
          <cell r="F380">
            <v>30</v>
          </cell>
        </row>
        <row r="381">
          <cell r="D381" t="str">
            <v>Filled</v>
          </cell>
          <cell r="F381">
            <v>31</v>
          </cell>
        </row>
        <row r="382">
          <cell r="D382" t="str">
            <v>Filled</v>
          </cell>
          <cell r="F382">
            <v>31</v>
          </cell>
        </row>
        <row r="383">
          <cell r="D383" t="str">
            <v>Filled</v>
          </cell>
          <cell r="F383">
            <v>27</v>
          </cell>
        </row>
        <row r="384">
          <cell r="D384" t="str">
            <v>Filled</v>
          </cell>
          <cell r="F384">
            <v>26</v>
          </cell>
        </row>
        <row r="385">
          <cell r="D385" t="str">
            <v>Filled</v>
          </cell>
          <cell r="F385">
            <v>26</v>
          </cell>
        </row>
        <row r="386">
          <cell r="D386" t="str">
            <v>Filled</v>
          </cell>
          <cell r="F386">
            <v>27</v>
          </cell>
        </row>
        <row r="387">
          <cell r="D387" t="str">
            <v>Filled</v>
          </cell>
          <cell r="F387">
            <v>27</v>
          </cell>
        </row>
        <row r="388">
          <cell r="D388" t="str">
            <v>Filled</v>
          </cell>
          <cell r="F388">
            <v>27</v>
          </cell>
        </row>
        <row r="389">
          <cell r="D389" t="str">
            <v>Filled</v>
          </cell>
          <cell r="F389">
            <v>27</v>
          </cell>
        </row>
        <row r="390">
          <cell r="D390" t="str">
            <v>Filled</v>
          </cell>
          <cell r="F390">
            <v>27</v>
          </cell>
        </row>
        <row r="391">
          <cell r="D391" t="str">
            <v>Filled</v>
          </cell>
          <cell r="F391">
            <v>28</v>
          </cell>
        </row>
        <row r="392">
          <cell r="D392" t="str">
            <v>Filled</v>
          </cell>
          <cell r="F392">
            <v>28</v>
          </cell>
        </row>
        <row r="393">
          <cell r="D393" t="str">
            <v>Filled</v>
          </cell>
          <cell r="F393">
            <v>28</v>
          </cell>
        </row>
        <row r="394">
          <cell r="D394" t="str">
            <v>Filled</v>
          </cell>
          <cell r="F394">
            <v>28</v>
          </cell>
        </row>
        <row r="395">
          <cell r="D395" t="str">
            <v>Filled</v>
          </cell>
          <cell r="F395">
            <v>28</v>
          </cell>
        </row>
        <row r="396">
          <cell r="D396" t="str">
            <v>Filled</v>
          </cell>
          <cell r="F396">
            <v>29</v>
          </cell>
        </row>
        <row r="397">
          <cell r="D397" t="str">
            <v>Filled</v>
          </cell>
          <cell r="F397">
            <v>29</v>
          </cell>
        </row>
        <row r="398">
          <cell r="D398" t="str">
            <v>Filled</v>
          </cell>
          <cell r="F398">
            <v>29</v>
          </cell>
        </row>
        <row r="399">
          <cell r="D399" t="str">
            <v>Filled</v>
          </cell>
          <cell r="F399">
            <v>33</v>
          </cell>
        </row>
        <row r="400">
          <cell r="D400" t="str">
            <v>Filled</v>
          </cell>
          <cell r="F400">
            <v>33</v>
          </cell>
        </row>
        <row r="401">
          <cell r="D401" t="str">
            <v>Filled</v>
          </cell>
          <cell r="F401">
            <v>26</v>
          </cell>
        </row>
        <row r="402">
          <cell r="D402" t="str">
            <v>Filled</v>
          </cell>
          <cell r="F402">
            <v>26</v>
          </cell>
        </row>
        <row r="403">
          <cell r="D403" t="str">
            <v>Filled</v>
          </cell>
          <cell r="F403">
            <v>27</v>
          </cell>
        </row>
        <row r="404">
          <cell r="D404" t="str">
            <v>Filled</v>
          </cell>
          <cell r="F404">
            <v>27</v>
          </cell>
        </row>
        <row r="405">
          <cell r="D405" t="str">
            <v>Filled</v>
          </cell>
          <cell r="F405">
            <v>26</v>
          </cell>
        </row>
        <row r="406">
          <cell r="D406" t="str">
            <v>Filled</v>
          </cell>
          <cell r="F406">
            <v>27</v>
          </cell>
        </row>
        <row r="407">
          <cell r="D407" t="str">
            <v>Filled</v>
          </cell>
          <cell r="F407">
            <v>30</v>
          </cell>
        </row>
        <row r="408">
          <cell r="D408" t="str">
            <v>Filled</v>
          </cell>
          <cell r="F408">
            <v>31</v>
          </cell>
        </row>
        <row r="409">
          <cell r="D409" t="str">
            <v>Filled</v>
          </cell>
          <cell r="F409">
            <v>31</v>
          </cell>
        </row>
        <row r="410">
          <cell r="D410" t="str">
            <v>Filled</v>
          </cell>
          <cell r="F410">
            <v>31</v>
          </cell>
        </row>
        <row r="411">
          <cell r="D411" t="str">
            <v>Filled</v>
          </cell>
          <cell r="F411">
            <v>31</v>
          </cell>
        </row>
        <row r="412">
          <cell r="D412" t="str">
            <v>Filled</v>
          </cell>
          <cell r="F412">
            <v>32</v>
          </cell>
        </row>
        <row r="413">
          <cell r="D413" t="str">
            <v>Filled</v>
          </cell>
          <cell r="F413">
            <v>32</v>
          </cell>
        </row>
        <row r="414">
          <cell r="D414" t="str">
            <v>Filled</v>
          </cell>
          <cell r="F414">
            <v>32</v>
          </cell>
        </row>
        <row r="415">
          <cell r="D415" t="str">
            <v>Filled</v>
          </cell>
          <cell r="F415">
            <v>32</v>
          </cell>
        </row>
        <row r="416">
          <cell r="D416" t="str">
            <v>Filled</v>
          </cell>
          <cell r="F416">
            <v>32</v>
          </cell>
        </row>
        <row r="417">
          <cell r="D417" t="str">
            <v>Filled</v>
          </cell>
          <cell r="F417">
            <v>33</v>
          </cell>
        </row>
        <row r="418">
          <cell r="D418" t="str">
            <v>Filled</v>
          </cell>
          <cell r="F418">
            <v>33</v>
          </cell>
        </row>
        <row r="419">
          <cell r="D419" t="str">
            <v>Filled</v>
          </cell>
          <cell r="F419">
            <v>33</v>
          </cell>
        </row>
        <row r="420">
          <cell r="D420" t="str">
            <v>Filled</v>
          </cell>
          <cell r="F420">
            <v>33</v>
          </cell>
        </row>
        <row r="421">
          <cell r="D421" t="str">
            <v>Filled</v>
          </cell>
          <cell r="F421">
            <v>33</v>
          </cell>
        </row>
        <row r="422">
          <cell r="D422" t="str">
            <v>Filled</v>
          </cell>
          <cell r="F422">
            <v>34</v>
          </cell>
        </row>
        <row r="423">
          <cell r="D423" t="str">
            <v>Filled</v>
          </cell>
          <cell r="F423">
            <v>34</v>
          </cell>
        </row>
        <row r="424">
          <cell r="D424" t="str">
            <v>Filled</v>
          </cell>
          <cell r="F424">
            <v>34</v>
          </cell>
        </row>
        <row r="425">
          <cell r="D425" t="str">
            <v>Filled</v>
          </cell>
          <cell r="F425">
            <v>27</v>
          </cell>
        </row>
        <row r="426">
          <cell r="D426" t="str">
            <v>Filled</v>
          </cell>
          <cell r="F426">
            <v>27</v>
          </cell>
        </row>
        <row r="427">
          <cell r="D427" t="str">
            <v>Filled</v>
          </cell>
          <cell r="F427">
            <v>27</v>
          </cell>
        </row>
        <row r="428">
          <cell r="D428" t="str">
            <v>Filled</v>
          </cell>
          <cell r="F428">
            <v>27</v>
          </cell>
        </row>
        <row r="429">
          <cell r="D429" t="str">
            <v>Filled</v>
          </cell>
          <cell r="F429">
            <v>28</v>
          </cell>
        </row>
        <row r="430">
          <cell r="D430" t="str">
            <v>Filled</v>
          </cell>
          <cell r="F430">
            <v>28</v>
          </cell>
        </row>
        <row r="431">
          <cell r="D431" t="str">
            <v>Filled</v>
          </cell>
          <cell r="F431">
            <v>27</v>
          </cell>
        </row>
        <row r="432">
          <cell r="D432" t="str">
            <v>Filled</v>
          </cell>
          <cell r="F432">
            <v>27</v>
          </cell>
        </row>
        <row r="433">
          <cell r="D433" t="str">
            <v>Filled</v>
          </cell>
          <cell r="F433">
            <v>27</v>
          </cell>
        </row>
        <row r="434">
          <cell r="D434" t="str">
            <v>Filled</v>
          </cell>
          <cell r="F434">
            <v>27</v>
          </cell>
        </row>
        <row r="435">
          <cell r="D435" t="str">
            <v>Filled</v>
          </cell>
          <cell r="F435">
            <v>27</v>
          </cell>
        </row>
        <row r="436">
          <cell r="D436" t="str">
            <v>Filled</v>
          </cell>
          <cell r="F436">
            <v>30</v>
          </cell>
        </row>
        <row r="437">
          <cell r="D437" t="str">
            <v>Filled</v>
          </cell>
          <cell r="F437">
            <v>30</v>
          </cell>
        </row>
        <row r="438">
          <cell r="D438" t="str">
            <v>Filled</v>
          </cell>
          <cell r="F438">
            <v>30</v>
          </cell>
        </row>
        <row r="439">
          <cell r="D439" t="str">
            <v>Filled</v>
          </cell>
          <cell r="F439">
            <v>30</v>
          </cell>
        </row>
        <row r="440">
          <cell r="D440" t="str">
            <v>Filled</v>
          </cell>
          <cell r="F440">
            <v>28</v>
          </cell>
        </row>
        <row r="441">
          <cell r="D441" t="str">
            <v>Filled</v>
          </cell>
          <cell r="F441">
            <v>28</v>
          </cell>
        </row>
        <row r="442">
          <cell r="D442" t="str">
            <v>Filled</v>
          </cell>
          <cell r="F442">
            <v>28</v>
          </cell>
        </row>
        <row r="443">
          <cell r="D443" t="str">
            <v>Filled</v>
          </cell>
          <cell r="F443">
            <v>28</v>
          </cell>
        </row>
        <row r="444">
          <cell r="D444" t="str">
            <v>Filled</v>
          </cell>
          <cell r="F444">
            <v>29</v>
          </cell>
        </row>
        <row r="445">
          <cell r="D445" t="str">
            <v>Filled</v>
          </cell>
          <cell r="F445">
            <v>29</v>
          </cell>
        </row>
        <row r="446">
          <cell r="D446" t="str">
            <v>Filled</v>
          </cell>
          <cell r="F446">
            <v>29</v>
          </cell>
        </row>
        <row r="447">
          <cell r="D447" t="str">
            <v>Filled</v>
          </cell>
          <cell r="F447">
            <v>29</v>
          </cell>
        </row>
        <row r="448">
          <cell r="D448" t="str">
            <v>Filled</v>
          </cell>
          <cell r="F448">
            <v>29</v>
          </cell>
        </row>
        <row r="449">
          <cell r="D449" t="str">
            <v>Filled</v>
          </cell>
          <cell r="F449">
            <v>29</v>
          </cell>
        </row>
        <row r="450">
          <cell r="D450" t="str">
            <v>Filled</v>
          </cell>
          <cell r="F450">
            <v>30</v>
          </cell>
        </row>
        <row r="451">
          <cell r="D451" t="str">
            <v>Filled</v>
          </cell>
          <cell r="F451">
            <v>30</v>
          </cell>
        </row>
        <row r="452">
          <cell r="D452" t="str">
            <v>Filled</v>
          </cell>
          <cell r="F452">
            <v>30</v>
          </cell>
        </row>
        <row r="453">
          <cell r="D453" t="str">
            <v>Filled</v>
          </cell>
          <cell r="F453">
            <v>31</v>
          </cell>
        </row>
        <row r="454">
          <cell r="D454" t="str">
            <v>Filled</v>
          </cell>
          <cell r="F454">
            <v>29</v>
          </cell>
        </row>
        <row r="455">
          <cell r="D455" t="str">
            <v>Filled</v>
          </cell>
          <cell r="F455">
            <v>29</v>
          </cell>
        </row>
        <row r="456">
          <cell r="D456" t="str">
            <v>Filled</v>
          </cell>
          <cell r="F456">
            <v>30</v>
          </cell>
        </row>
        <row r="457">
          <cell r="D457" t="str">
            <v>Filled</v>
          </cell>
          <cell r="F457">
            <v>30</v>
          </cell>
        </row>
        <row r="458">
          <cell r="D458" t="str">
            <v>Filled</v>
          </cell>
          <cell r="F458">
            <v>33</v>
          </cell>
        </row>
        <row r="459">
          <cell r="D459" t="str">
            <v>Filled</v>
          </cell>
          <cell r="F459">
            <v>30</v>
          </cell>
        </row>
        <row r="460">
          <cell r="D460" t="str">
            <v>Filled</v>
          </cell>
          <cell r="F460">
            <v>29</v>
          </cell>
        </row>
        <row r="461">
          <cell r="D461" t="str">
            <v>Filled</v>
          </cell>
          <cell r="F461">
            <v>31</v>
          </cell>
        </row>
        <row r="462">
          <cell r="D462" t="str">
            <v>Filled</v>
          </cell>
          <cell r="F462">
            <v>33</v>
          </cell>
        </row>
        <row r="463">
          <cell r="D463" t="str">
            <v>Filled</v>
          </cell>
          <cell r="F463">
            <v>31</v>
          </cell>
        </row>
        <row r="464">
          <cell r="D464" t="str">
            <v>Filled</v>
          </cell>
          <cell r="F464">
            <v>31</v>
          </cell>
        </row>
        <row r="465">
          <cell r="D465" t="str">
            <v>Filled</v>
          </cell>
          <cell r="F465">
            <v>31</v>
          </cell>
        </row>
        <row r="466">
          <cell r="D466" t="str">
            <v>Filled</v>
          </cell>
          <cell r="F466">
            <v>31</v>
          </cell>
        </row>
        <row r="467">
          <cell r="D467" t="str">
            <v>Filled</v>
          </cell>
          <cell r="F467">
            <v>31</v>
          </cell>
        </row>
        <row r="468">
          <cell r="D468" t="str">
            <v>Filled</v>
          </cell>
          <cell r="F468">
            <v>31</v>
          </cell>
        </row>
        <row r="469">
          <cell r="D469" t="str">
            <v>Filled</v>
          </cell>
          <cell r="F469">
            <v>34</v>
          </cell>
        </row>
        <row r="470">
          <cell r="D470" t="str">
            <v>Filled</v>
          </cell>
          <cell r="F470">
            <v>32</v>
          </cell>
        </row>
        <row r="471">
          <cell r="D471" t="str">
            <v>Filled</v>
          </cell>
          <cell r="F471">
            <v>32</v>
          </cell>
        </row>
        <row r="472">
          <cell r="D472" t="str">
            <v>Filled</v>
          </cell>
          <cell r="F472">
            <v>33</v>
          </cell>
        </row>
        <row r="473">
          <cell r="D473" t="str">
            <v>Filled</v>
          </cell>
          <cell r="F473">
            <v>33</v>
          </cell>
        </row>
        <row r="474">
          <cell r="D474" t="str">
            <v>Filled</v>
          </cell>
          <cell r="F474">
            <v>32</v>
          </cell>
        </row>
        <row r="475">
          <cell r="D475" t="str">
            <v>Filled</v>
          </cell>
          <cell r="F475">
            <v>33</v>
          </cell>
        </row>
        <row r="476">
          <cell r="D476" t="str">
            <v>Filled</v>
          </cell>
          <cell r="F476">
            <v>34</v>
          </cell>
        </row>
        <row r="477">
          <cell r="D477" t="str">
            <v>Filled</v>
          </cell>
          <cell r="F477">
            <v>34</v>
          </cell>
        </row>
        <row r="478">
          <cell r="D478" t="str">
            <v>Filled</v>
          </cell>
          <cell r="F478">
            <v>35</v>
          </cell>
        </row>
        <row r="479">
          <cell r="D479" t="str">
            <v>Filled</v>
          </cell>
          <cell r="F479">
            <v>35</v>
          </cell>
        </row>
        <row r="480">
          <cell r="D480" t="str">
            <v>Filled</v>
          </cell>
          <cell r="F480">
            <v>35</v>
          </cell>
        </row>
        <row r="481">
          <cell r="D481" t="str">
            <v>Filled</v>
          </cell>
          <cell r="F481">
            <v>35</v>
          </cell>
        </row>
        <row r="482">
          <cell r="D482" t="str">
            <v>Filled</v>
          </cell>
          <cell r="F482">
            <v>35</v>
          </cell>
        </row>
        <row r="483">
          <cell r="D483" t="str">
            <v>Filled</v>
          </cell>
          <cell r="F483">
            <v>36</v>
          </cell>
        </row>
        <row r="484">
          <cell r="D484" t="str">
            <v>Filled</v>
          </cell>
          <cell r="F484">
            <v>36</v>
          </cell>
        </row>
        <row r="485">
          <cell r="D485" t="str">
            <v>Filled</v>
          </cell>
          <cell r="F485">
            <v>36</v>
          </cell>
        </row>
        <row r="486">
          <cell r="D486" t="str">
            <v>Filled</v>
          </cell>
          <cell r="F486">
            <v>36</v>
          </cell>
        </row>
        <row r="487">
          <cell r="D487" t="str">
            <v>Filled</v>
          </cell>
          <cell r="F487">
            <v>36</v>
          </cell>
        </row>
        <row r="488">
          <cell r="D488" t="str">
            <v>Filled</v>
          </cell>
          <cell r="F488">
            <v>37</v>
          </cell>
        </row>
        <row r="489">
          <cell r="D489" t="str">
            <v>Filled</v>
          </cell>
          <cell r="F489">
            <v>37</v>
          </cell>
        </row>
        <row r="490">
          <cell r="D490" t="str">
            <v>Filled</v>
          </cell>
          <cell r="F490">
            <v>34</v>
          </cell>
        </row>
        <row r="491">
          <cell r="D491" t="str">
            <v>Filled</v>
          </cell>
          <cell r="F491">
            <v>34</v>
          </cell>
        </row>
        <row r="492">
          <cell r="D492" t="str">
            <v>Filled</v>
          </cell>
          <cell r="F492">
            <v>34</v>
          </cell>
        </row>
        <row r="493">
          <cell r="D493" t="str">
            <v>Filled</v>
          </cell>
          <cell r="F493">
            <v>35</v>
          </cell>
        </row>
        <row r="494">
          <cell r="D494" t="str">
            <v>Filled</v>
          </cell>
          <cell r="F494">
            <v>34</v>
          </cell>
        </row>
        <row r="495">
          <cell r="D495" t="str">
            <v>Filled</v>
          </cell>
          <cell r="F495">
            <v>36</v>
          </cell>
        </row>
        <row r="496">
          <cell r="D496" t="str">
            <v>Filled</v>
          </cell>
          <cell r="F496">
            <v>36</v>
          </cell>
        </row>
        <row r="497">
          <cell r="D497" t="str">
            <v>Filled</v>
          </cell>
          <cell r="F497">
            <v>36</v>
          </cell>
        </row>
        <row r="498">
          <cell r="D498" t="str">
            <v>Filled</v>
          </cell>
          <cell r="F498">
            <v>36</v>
          </cell>
        </row>
        <row r="499">
          <cell r="D499" t="str">
            <v>Filled</v>
          </cell>
          <cell r="F499">
            <v>35</v>
          </cell>
        </row>
        <row r="500">
          <cell r="D500" t="str">
            <v>Filled</v>
          </cell>
          <cell r="F500">
            <v>36</v>
          </cell>
        </row>
        <row r="501">
          <cell r="D501" t="str">
            <v>Filled</v>
          </cell>
          <cell r="F501">
            <v>37</v>
          </cell>
        </row>
        <row r="502">
          <cell r="D502" t="str">
            <v>Filled</v>
          </cell>
          <cell r="F502">
            <v>37</v>
          </cell>
        </row>
        <row r="503">
          <cell r="D503" t="str">
            <v>Filled</v>
          </cell>
          <cell r="F503">
            <v>37</v>
          </cell>
        </row>
      </sheetData>
      <sheetData sheetId="1" refreshError="1"/>
      <sheetData sheetId="2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wData"/>
      <sheetName val="AggData"/>
      <sheetName val="Chart"/>
    </sheetNames>
    <sheetDataSet>
      <sheetData sheetId="0">
        <row r="2">
          <cell r="D2" t="str">
            <v>Failed To Fill</v>
          </cell>
          <cell r="F2">
            <v>1</v>
          </cell>
        </row>
        <row r="3">
          <cell r="D3" t="str">
            <v>Failed To Fill</v>
          </cell>
          <cell r="F3">
            <v>5</v>
          </cell>
        </row>
        <row r="4">
          <cell r="D4" t="str">
            <v>Failed To Fill</v>
          </cell>
          <cell r="F4">
            <v>2</v>
          </cell>
        </row>
        <row r="5">
          <cell r="D5" t="str">
            <v>Failed To Fill</v>
          </cell>
          <cell r="F5">
            <v>2</v>
          </cell>
        </row>
        <row r="6">
          <cell r="D6" t="str">
            <v>Failed To Fill</v>
          </cell>
          <cell r="F6">
            <v>2</v>
          </cell>
        </row>
        <row r="7">
          <cell r="D7" t="str">
            <v>Failed To Fill</v>
          </cell>
          <cell r="F7">
            <v>2</v>
          </cell>
        </row>
        <row r="8">
          <cell r="D8" t="str">
            <v>Failed To Fill</v>
          </cell>
          <cell r="F8">
            <v>2</v>
          </cell>
        </row>
        <row r="9">
          <cell r="D9" t="str">
            <v>Failed To Fill</v>
          </cell>
          <cell r="F9">
            <v>2</v>
          </cell>
        </row>
        <row r="10">
          <cell r="D10" t="str">
            <v>Failed To Fill</v>
          </cell>
          <cell r="F10">
            <v>3</v>
          </cell>
        </row>
        <row r="11">
          <cell r="D11" t="str">
            <v>Failed To Fill</v>
          </cell>
          <cell r="F11">
            <v>3</v>
          </cell>
        </row>
        <row r="12">
          <cell r="D12" t="str">
            <v>Failed To Fill</v>
          </cell>
          <cell r="F12">
            <v>5</v>
          </cell>
        </row>
        <row r="13">
          <cell r="D13" t="str">
            <v>Failed To Fill</v>
          </cell>
          <cell r="F13">
            <v>5</v>
          </cell>
        </row>
        <row r="14">
          <cell r="D14" t="str">
            <v>Failed To Fill</v>
          </cell>
          <cell r="F14">
            <v>5</v>
          </cell>
        </row>
        <row r="15">
          <cell r="D15" t="str">
            <v>Failed To Fill</v>
          </cell>
          <cell r="F15">
            <v>5</v>
          </cell>
        </row>
        <row r="16">
          <cell r="D16" t="str">
            <v>Failed To Fill</v>
          </cell>
          <cell r="F16">
            <v>6</v>
          </cell>
        </row>
        <row r="17">
          <cell r="D17" t="str">
            <v>Failed To Fill</v>
          </cell>
          <cell r="F17">
            <v>6</v>
          </cell>
        </row>
        <row r="18">
          <cell r="D18" t="str">
            <v>Failed To Fill</v>
          </cell>
          <cell r="F18">
            <v>6</v>
          </cell>
        </row>
        <row r="19">
          <cell r="D19" t="str">
            <v>Failed To Fill</v>
          </cell>
          <cell r="F19">
            <v>6</v>
          </cell>
        </row>
        <row r="20">
          <cell r="D20" t="str">
            <v>Failed To Fill</v>
          </cell>
          <cell r="F20">
            <v>6</v>
          </cell>
        </row>
        <row r="21">
          <cell r="D21" t="str">
            <v>Failed To Fill</v>
          </cell>
          <cell r="F21">
            <v>6</v>
          </cell>
        </row>
        <row r="22">
          <cell r="D22" t="str">
            <v>Failed To Fill</v>
          </cell>
          <cell r="F22">
            <v>7</v>
          </cell>
        </row>
        <row r="23">
          <cell r="D23" t="str">
            <v>Failed To Fill</v>
          </cell>
          <cell r="F23">
            <v>7</v>
          </cell>
        </row>
        <row r="24">
          <cell r="D24" t="str">
            <v>Failed To Fill</v>
          </cell>
          <cell r="F24">
            <v>7</v>
          </cell>
        </row>
        <row r="25">
          <cell r="D25" t="str">
            <v>Failed To Fill</v>
          </cell>
          <cell r="F25">
            <v>7</v>
          </cell>
        </row>
        <row r="26">
          <cell r="D26" t="str">
            <v>Failed To Fill</v>
          </cell>
          <cell r="F26">
            <v>7</v>
          </cell>
        </row>
        <row r="27">
          <cell r="D27" t="str">
            <v>Failed To Fill</v>
          </cell>
          <cell r="F27">
            <v>7</v>
          </cell>
        </row>
        <row r="28">
          <cell r="D28" t="str">
            <v>Failed To Fill</v>
          </cell>
          <cell r="F28">
            <v>8</v>
          </cell>
        </row>
        <row r="29">
          <cell r="D29" t="str">
            <v>Failed To Fill</v>
          </cell>
          <cell r="F29">
            <v>8</v>
          </cell>
        </row>
        <row r="30">
          <cell r="D30" t="str">
            <v>Failed To Fill</v>
          </cell>
          <cell r="F30">
            <v>8</v>
          </cell>
        </row>
        <row r="31">
          <cell r="D31" t="str">
            <v>Failed To Fill</v>
          </cell>
          <cell r="F31">
            <v>9</v>
          </cell>
        </row>
        <row r="32">
          <cell r="D32" t="str">
            <v>Failed To Fill</v>
          </cell>
          <cell r="F32">
            <v>9</v>
          </cell>
        </row>
        <row r="33">
          <cell r="D33" t="str">
            <v>Failed To Fill</v>
          </cell>
          <cell r="F33">
            <v>10</v>
          </cell>
        </row>
        <row r="34">
          <cell r="D34" t="str">
            <v>Failed To Fill</v>
          </cell>
          <cell r="F34">
            <v>10</v>
          </cell>
        </row>
        <row r="35">
          <cell r="D35" t="str">
            <v>Failed To Fill</v>
          </cell>
          <cell r="F35">
            <v>10</v>
          </cell>
        </row>
        <row r="36">
          <cell r="D36" t="str">
            <v>Failed To Fill</v>
          </cell>
          <cell r="F36">
            <v>11</v>
          </cell>
        </row>
        <row r="37">
          <cell r="D37" t="str">
            <v>Failed To Fill</v>
          </cell>
          <cell r="F37">
            <v>11</v>
          </cell>
        </row>
        <row r="38">
          <cell r="D38" t="str">
            <v>Failed To Fill</v>
          </cell>
          <cell r="F38">
            <v>13</v>
          </cell>
        </row>
        <row r="39">
          <cell r="D39" t="str">
            <v>Failed To Fill</v>
          </cell>
          <cell r="F39">
            <v>13</v>
          </cell>
        </row>
        <row r="40">
          <cell r="D40" t="str">
            <v>Failed To Fill</v>
          </cell>
          <cell r="F40">
            <v>13</v>
          </cell>
        </row>
        <row r="41">
          <cell r="D41" t="str">
            <v>Failed To Fill</v>
          </cell>
          <cell r="F41">
            <v>13</v>
          </cell>
        </row>
        <row r="42">
          <cell r="D42" t="str">
            <v>Failed To Fill</v>
          </cell>
          <cell r="F42">
            <v>13</v>
          </cell>
        </row>
        <row r="43">
          <cell r="D43" t="str">
            <v>Failed To Fill</v>
          </cell>
          <cell r="F43">
            <v>14</v>
          </cell>
        </row>
        <row r="44">
          <cell r="D44" t="str">
            <v>Failed To Fill</v>
          </cell>
          <cell r="F44">
            <v>14</v>
          </cell>
        </row>
        <row r="45">
          <cell r="D45" t="str">
            <v>Failed To Fill</v>
          </cell>
          <cell r="F45">
            <v>14</v>
          </cell>
        </row>
        <row r="46">
          <cell r="D46" t="str">
            <v>Failed To Fill</v>
          </cell>
          <cell r="F46">
            <v>14</v>
          </cell>
        </row>
        <row r="47">
          <cell r="D47" t="str">
            <v>Failed To Fill</v>
          </cell>
          <cell r="F47">
            <v>14</v>
          </cell>
        </row>
        <row r="48">
          <cell r="D48" t="str">
            <v>Failed To Fill</v>
          </cell>
          <cell r="F48">
            <v>14</v>
          </cell>
        </row>
        <row r="49">
          <cell r="D49" t="str">
            <v>Failed To Fill</v>
          </cell>
          <cell r="F49">
            <v>14</v>
          </cell>
        </row>
        <row r="50">
          <cell r="D50" t="str">
            <v>Failed To Fill</v>
          </cell>
          <cell r="F50">
            <v>14</v>
          </cell>
        </row>
        <row r="51">
          <cell r="D51" t="str">
            <v>Failed To Fill</v>
          </cell>
          <cell r="F51">
            <v>15</v>
          </cell>
        </row>
        <row r="52">
          <cell r="D52" t="str">
            <v>Failed To Fill</v>
          </cell>
          <cell r="F52">
            <v>16</v>
          </cell>
        </row>
        <row r="53">
          <cell r="D53" t="str">
            <v>Failed To Fill</v>
          </cell>
          <cell r="F53">
            <v>16</v>
          </cell>
        </row>
        <row r="54">
          <cell r="D54" t="str">
            <v>Failed To Fill</v>
          </cell>
          <cell r="F54">
            <v>17</v>
          </cell>
        </row>
        <row r="55">
          <cell r="D55" t="str">
            <v>Failed To Fill</v>
          </cell>
          <cell r="F55">
            <v>17</v>
          </cell>
        </row>
        <row r="56">
          <cell r="D56" t="str">
            <v>Failed To Fill</v>
          </cell>
          <cell r="F56">
            <v>17</v>
          </cell>
        </row>
        <row r="57">
          <cell r="D57" t="str">
            <v>Failed To Fill</v>
          </cell>
          <cell r="F57">
            <v>17</v>
          </cell>
        </row>
        <row r="58">
          <cell r="D58" t="str">
            <v>Failed To Fill</v>
          </cell>
          <cell r="F58">
            <v>17</v>
          </cell>
        </row>
        <row r="59">
          <cell r="D59" t="str">
            <v>Failed To Fill</v>
          </cell>
          <cell r="F59">
            <v>17</v>
          </cell>
        </row>
        <row r="60">
          <cell r="D60" t="str">
            <v>Failed To Fill</v>
          </cell>
          <cell r="F60">
            <v>17</v>
          </cell>
        </row>
        <row r="61">
          <cell r="D61" t="str">
            <v>Failed To Fill</v>
          </cell>
          <cell r="F61">
            <v>18</v>
          </cell>
        </row>
        <row r="62">
          <cell r="D62" t="str">
            <v>Failed To Fill</v>
          </cell>
          <cell r="F62">
            <v>18</v>
          </cell>
        </row>
        <row r="63">
          <cell r="D63" t="str">
            <v>Failed To Fill</v>
          </cell>
          <cell r="F63">
            <v>18</v>
          </cell>
        </row>
        <row r="64">
          <cell r="D64" t="str">
            <v>Failed To Fill</v>
          </cell>
          <cell r="F64">
            <v>18</v>
          </cell>
        </row>
        <row r="65">
          <cell r="D65" t="str">
            <v>Failed To Fill</v>
          </cell>
          <cell r="F65">
            <v>19</v>
          </cell>
        </row>
        <row r="66">
          <cell r="D66" t="str">
            <v>Failed To Fill</v>
          </cell>
          <cell r="F66">
            <v>20</v>
          </cell>
        </row>
        <row r="67">
          <cell r="D67" t="str">
            <v>Failed To Fill</v>
          </cell>
          <cell r="F67">
            <v>21</v>
          </cell>
        </row>
        <row r="68">
          <cell r="D68" t="str">
            <v>Failed To Fill</v>
          </cell>
          <cell r="F68">
            <v>19</v>
          </cell>
        </row>
        <row r="69">
          <cell r="D69" t="str">
            <v>Failed To Fill</v>
          </cell>
          <cell r="F69">
            <v>19</v>
          </cell>
        </row>
        <row r="70">
          <cell r="D70" t="str">
            <v>Failed To Fill</v>
          </cell>
          <cell r="F70">
            <v>19</v>
          </cell>
        </row>
        <row r="71">
          <cell r="D71" t="str">
            <v>Failed To Fill</v>
          </cell>
          <cell r="F71">
            <v>19</v>
          </cell>
        </row>
        <row r="72">
          <cell r="D72" t="str">
            <v>Failed To Fill</v>
          </cell>
          <cell r="F72">
            <v>19</v>
          </cell>
        </row>
        <row r="73">
          <cell r="D73" t="str">
            <v>Failed To Fill</v>
          </cell>
          <cell r="F73">
            <v>19</v>
          </cell>
        </row>
        <row r="74">
          <cell r="D74" t="str">
            <v>Failed To Fill</v>
          </cell>
          <cell r="F74">
            <v>19</v>
          </cell>
        </row>
        <row r="75">
          <cell r="D75" t="str">
            <v>Failed To Fill</v>
          </cell>
          <cell r="F75">
            <v>20</v>
          </cell>
        </row>
        <row r="76">
          <cell r="D76" t="str">
            <v>Failed To Fill</v>
          </cell>
          <cell r="F76">
            <v>20</v>
          </cell>
        </row>
        <row r="77">
          <cell r="D77" t="str">
            <v>Failed To Fill</v>
          </cell>
          <cell r="F77">
            <v>20</v>
          </cell>
        </row>
        <row r="78">
          <cell r="D78" t="str">
            <v>Failed To Fill</v>
          </cell>
          <cell r="F78">
            <v>20</v>
          </cell>
        </row>
        <row r="79">
          <cell r="D79" t="str">
            <v>Failed To Fill</v>
          </cell>
          <cell r="F79">
            <v>20</v>
          </cell>
        </row>
        <row r="80">
          <cell r="D80" t="str">
            <v>Failed To Fill</v>
          </cell>
          <cell r="F80">
            <v>20</v>
          </cell>
        </row>
        <row r="81">
          <cell r="D81" t="str">
            <v>Failed To Fill</v>
          </cell>
          <cell r="F81">
            <v>20</v>
          </cell>
        </row>
        <row r="82">
          <cell r="D82" t="str">
            <v>Failed To Fill</v>
          </cell>
          <cell r="F82">
            <v>20</v>
          </cell>
        </row>
        <row r="83">
          <cell r="D83" t="str">
            <v>Failed To Fill</v>
          </cell>
          <cell r="F83">
            <v>20</v>
          </cell>
        </row>
        <row r="84">
          <cell r="D84" t="str">
            <v>Failed To Fill</v>
          </cell>
          <cell r="F84">
            <v>20</v>
          </cell>
        </row>
        <row r="85">
          <cell r="D85" t="str">
            <v>Failed To Fill</v>
          </cell>
          <cell r="F85">
            <v>20</v>
          </cell>
        </row>
        <row r="86">
          <cell r="D86" t="str">
            <v>Failed To Fill</v>
          </cell>
          <cell r="F86">
            <v>20</v>
          </cell>
        </row>
        <row r="87">
          <cell r="D87" t="str">
            <v>Failed To Fill</v>
          </cell>
          <cell r="F87">
            <v>20</v>
          </cell>
        </row>
        <row r="88">
          <cell r="D88" t="str">
            <v>Failed To Fill</v>
          </cell>
          <cell r="F88">
            <v>21</v>
          </cell>
        </row>
        <row r="89">
          <cell r="D89" t="str">
            <v>Failed To Fill</v>
          </cell>
          <cell r="F89">
            <v>21</v>
          </cell>
        </row>
        <row r="90">
          <cell r="D90" t="str">
            <v>Failed To Fill</v>
          </cell>
          <cell r="F90">
            <v>21</v>
          </cell>
        </row>
        <row r="91">
          <cell r="D91" t="str">
            <v>Failed To Fill</v>
          </cell>
          <cell r="F91">
            <v>23</v>
          </cell>
        </row>
        <row r="92">
          <cell r="D92" t="str">
            <v>Failed To Fill</v>
          </cell>
          <cell r="F92">
            <v>24</v>
          </cell>
        </row>
        <row r="93">
          <cell r="D93" t="str">
            <v>Failed To Fill</v>
          </cell>
          <cell r="F93">
            <v>27</v>
          </cell>
        </row>
        <row r="94">
          <cell r="D94" t="str">
            <v>Failed To Fill</v>
          </cell>
          <cell r="F94">
            <v>24</v>
          </cell>
        </row>
        <row r="95">
          <cell r="D95" t="str">
            <v>Failed To Fill</v>
          </cell>
          <cell r="F95">
            <v>24</v>
          </cell>
        </row>
        <row r="96">
          <cell r="D96" t="str">
            <v>Failed To Fill</v>
          </cell>
          <cell r="F96">
            <v>25</v>
          </cell>
        </row>
        <row r="97">
          <cell r="D97" t="str">
            <v>Failed To Fill</v>
          </cell>
          <cell r="F97">
            <v>25</v>
          </cell>
        </row>
        <row r="98">
          <cell r="D98" t="str">
            <v>Failed To Fill</v>
          </cell>
          <cell r="F98">
            <v>25</v>
          </cell>
        </row>
        <row r="99">
          <cell r="D99" t="str">
            <v>Failed To Fill</v>
          </cell>
          <cell r="F99">
            <v>25</v>
          </cell>
        </row>
        <row r="100">
          <cell r="D100" t="str">
            <v>Failed To Fill</v>
          </cell>
          <cell r="F100">
            <v>25</v>
          </cell>
        </row>
        <row r="101">
          <cell r="D101" t="str">
            <v>Failed To Fill</v>
          </cell>
          <cell r="F101">
            <v>25</v>
          </cell>
        </row>
        <row r="102">
          <cell r="D102" t="str">
            <v>Failed To Fill</v>
          </cell>
          <cell r="F102">
            <v>25</v>
          </cell>
        </row>
        <row r="103">
          <cell r="D103" t="str">
            <v>Failed To Fill</v>
          </cell>
          <cell r="F103">
            <v>26</v>
          </cell>
        </row>
        <row r="104">
          <cell r="D104" t="str">
            <v>Failed To Fill</v>
          </cell>
          <cell r="F104">
            <v>26</v>
          </cell>
        </row>
        <row r="105">
          <cell r="D105" t="str">
            <v>Failed To Fill</v>
          </cell>
          <cell r="F105">
            <v>26</v>
          </cell>
        </row>
        <row r="106">
          <cell r="D106" t="str">
            <v>Failed To Fill</v>
          </cell>
          <cell r="F106">
            <v>26</v>
          </cell>
        </row>
        <row r="107">
          <cell r="D107" t="str">
            <v>Failed To Fill</v>
          </cell>
          <cell r="F107">
            <v>26</v>
          </cell>
        </row>
        <row r="108">
          <cell r="D108" t="str">
            <v>Failed To Fill</v>
          </cell>
          <cell r="F108">
            <v>28</v>
          </cell>
        </row>
        <row r="109">
          <cell r="D109" t="str">
            <v>Failed To Fill</v>
          </cell>
          <cell r="F109">
            <v>28</v>
          </cell>
        </row>
        <row r="110">
          <cell r="D110" t="str">
            <v>Failed To Fill</v>
          </cell>
          <cell r="F110">
            <v>34</v>
          </cell>
        </row>
        <row r="111">
          <cell r="D111" t="str">
            <v>Failed To Fill</v>
          </cell>
          <cell r="F111">
            <v>34</v>
          </cell>
        </row>
        <row r="112">
          <cell r="D112" t="str">
            <v>Failed To Fill</v>
          </cell>
          <cell r="F112">
            <v>26</v>
          </cell>
        </row>
        <row r="113">
          <cell r="D113" t="str">
            <v>Failed To Fill</v>
          </cell>
          <cell r="F113">
            <v>26</v>
          </cell>
        </row>
        <row r="114">
          <cell r="D114" t="str">
            <v>Failed To Fill</v>
          </cell>
          <cell r="F114">
            <v>26</v>
          </cell>
        </row>
        <row r="115">
          <cell r="D115" t="str">
            <v>Failed To Fill</v>
          </cell>
          <cell r="F115">
            <v>26</v>
          </cell>
        </row>
        <row r="116">
          <cell r="D116" t="str">
            <v>Failed To Fill</v>
          </cell>
          <cell r="F116">
            <v>26</v>
          </cell>
        </row>
        <row r="117">
          <cell r="D117" t="str">
            <v>Failed To Fill</v>
          </cell>
          <cell r="F117">
            <v>26</v>
          </cell>
        </row>
        <row r="118">
          <cell r="D118" t="str">
            <v>Failed To Fill</v>
          </cell>
          <cell r="F118">
            <v>27</v>
          </cell>
        </row>
        <row r="119">
          <cell r="D119" t="str">
            <v>Failed To Fill</v>
          </cell>
          <cell r="F119">
            <v>26</v>
          </cell>
        </row>
        <row r="120">
          <cell r="D120" t="str">
            <v>Failed To Fill</v>
          </cell>
          <cell r="F120">
            <v>27</v>
          </cell>
        </row>
        <row r="121">
          <cell r="D121" t="str">
            <v>Failed To Fill</v>
          </cell>
          <cell r="F121">
            <v>27</v>
          </cell>
        </row>
        <row r="122">
          <cell r="D122" t="str">
            <v>Failed To Fill</v>
          </cell>
          <cell r="F122">
            <v>27</v>
          </cell>
        </row>
        <row r="123">
          <cell r="D123" t="str">
            <v>Failed To Fill</v>
          </cell>
          <cell r="F123">
            <v>27</v>
          </cell>
        </row>
        <row r="124">
          <cell r="D124" t="str">
            <v>Failed To Fill</v>
          </cell>
          <cell r="F124">
            <v>27</v>
          </cell>
        </row>
        <row r="125">
          <cell r="D125" t="str">
            <v>Failed To Fill</v>
          </cell>
          <cell r="F125">
            <v>27</v>
          </cell>
        </row>
        <row r="126">
          <cell r="D126" t="str">
            <v>Failed To Fill</v>
          </cell>
          <cell r="F126">
            <v>27</v>
          </cell>
        </row>
        <row r="127">
          <cell r="D127" t="str">
            <v>Failed To Fill</v>
          </cell>
          <cell r="F127">
            <v>27</v>
          </cell>
        </row>
        <row r="128">
          <cell r="D128" t="str">
            <v>Failed To Fill</v>
          </cell>
          <cell r="F128">
            <v>27</v>
          </cell>
        </row>
        <row r="129">
          <cell r="D129" t="str">
            <v>Failed To Fill</v>
          </cell>
          <cell r="F129">
            <v>27</v>
          </cell>
        </row>
        <row r="130">
          <cell r="D130" t="str">
            <v>Failed To Fill</v>
          </cell>
          <cell r="F130">
            <v>28</v>
          </cell>
        </row>
        <row r="131">
          <cell r="D131" t="str">
            <v>Failed To Fill</v>
          </cell>
          <cell r="F131">
            <v>28</v>
          </cell>
        </row>
        <row r="132">
          <cell r="D132" t="str">
            <v>Failed To Fill</v>
          </cell>
          <cell r="F132">
            <v>28</v>
          </cell>
        </row>
        <row r="133">
          <cell r="D133" t="str">
            <v>Failed To Fill</v>
          </cell>
          <cell r="F133">
            <v>28</v>
          </cell>
        </row>
        <row r="134">
          <cell r="D134" t="str">
            <v>Failed To Fill</v>
          </cell>
          <cell r="F134">
            <v>28</v>
          </cell>
        </row>
        <row r="135">
          <cell r="D135" t="str">
            <v>Failed To Fill</v>
          </cell>
          <cell r="F135">
            <v>28</v>
          </cell>
        </row>
        <row r="136">
          <cell r="D136" t="str">
            <v>Failed To Fill</v>
          </cell>
          <cell r="F136">
            <v>28</v>
          </cell>
        </row>
        <row r="137">
          <cell r="D137" t="str">
            <v>Failed To Fill</v>
          </cell>
          <cell r="F137">
            <v>29</v>
          </cell>
        </row>
        <row r="138">
          <cell r="D138" t="str">
            <v>Failed To Fill</v>
          </cell>
          <cell r="F138">
            <v>29</v>
          </cell>
        </row>
        <row r="139">
          <cell r="D139" t="str">
            <v>Failed To Fill</v>
          </cell>
          <cell r="F139">
            <v>29</v>
          </cell>
        </row>
        <row r="140">
          <cell r="D140" t="str">
            <v>Failed To Fill</v>
          </cell>
          <cell r="F140">
            <v>29</v>
          </cell>
        </row>
        <row r="141">
          <cell r="D141" t="str">
            <v>Failed To Fill</v>
          </cell>
          <cell r="F141">
            <v>29</v>
          </cell>
        </row>
        <row r="142">
          <cell r="D142" t="str">
            <v>Failed To Fill</v>
          </cell>
          <cell r="F142">
            <v>29</v>
          </cell>
        </row>
        <row r="143">
          <cell r="D143" t="str">
            <v>Failed To Fill</v>
          </cell>
          <cell r="F143">
            <v>29</v>
          </cell>
        </row>
        <row r="144">
          <cell r="D144" t="str">
            <v>Failed To Fill</v>
          </cell>
          <cell r="F144">
            <v>29</v>
          </cell>
        </row>
        <row r="145">
          <cell r="D145" t="str">
            <v>Failed To Fill</v>
          </cell>
          <cell r="F145">
            <v>30</v>
          </cell>
        </row>
        <row r="146">
          <cell r="D146" t="str">
            <v>Failed To Fill</v>
          </cell>
          <cell r="F146">
            <v>30</v>
          </cell>
        </row>
        <row r="147">
          <cell r="D147" t="str">
            <v>Failed To Fill</v>
          </cell>
          <cell r="F147">
            <v>29</v>
          </cell>
        </row>
        <row r="148">
          <cell r="D148" t="str">
            <v>Failed To Fill</v>
          </cell>
          <cell r="F148">
            <v>29</v>
          </cell>
        </row>
        <row r="149">
          <cell r="D149" t="str">
            <v>Failed To Fill</v>
          </cell>
          <cell r="F149">
            <v>29</v>
          </cell>
        </row>
        <row r="150">
          <cell r="D150" t="str">
            <v>Failed To Fill</v>
          </cell>
          <cell r="F150">
            <v>30</v>
          </cell>
        </row>
        <row r="151">
          <cell r="D151" t="str">
            <v>Failed To Fill</v>
          </cell>
          <cell r="F151">
            <v>30</v>
          </cell>
        </row>
        <row r="152">
          <cell r="D152" t="str">
            <v>Failed To Fill</v>
          </cell>
          <cell r="F152">
            <v>30</v>
          </cell>
        </row>
        <row r="153">
          <cell r="D153" t="str">
            <v>Failed To Fill</v>
          </cell>
          <cell r="F153">
            <v>30</v>
          </cell>
        </row>
        <row r="154">
          <cell r="D154" t="str">
            <v>Failed To Fill</v>
          </cell>
          <cell r="F154">
            <v>30</v>
          </cell>
        </row>
        <row r="155">
          <cell r="D155" t="str">
            <v>Failed To Fill</v>
          </cell>
          <cell r="F155">
            <v>31</v>
          </cell>
        </row>
        <row r="156">
          <cell r="D156" t="str">
            <v>Failed To Fill</v>
          </cell>
          <cell r="F156">
            <v>31</v>
          </cell>
        </row>
        <row r="157">
          <cell r="D157" t="str">
            <v>Failed To Fill</v>
          </cell>
          <cell r="F157">
            <v>31</v>
          </cell>
        </row>
        <row r="158">
          <cell r="D158" t="str">
            <v>Failed To Fill</v>
          </cell>
          <cell r="F158">
            <v>31</v>
          </cell>
        </row>
        <row r="159">
          <cell r="D159" t="str">
            <v>Failed To Fill</v>
          </cell>
          <cell r="F159">
            <v>31</v>
          </cell>
        </row>
        <row r="160">
          <cell r="D160" t="str">
            <v>Failed To Fill</v>
          </cell>
          <cell r="F160">
            <v>31</v>
          </cell>
        </row>
        <row r="161">
          <cell r="D161" t="str">
            <v>Failed To Fill</v>
          </cell>
          <cell r="F161">
            <v>31</v>
          </cell>
        </row>
        <row r="162">
          <cell r="D162" t="str">
            <v>Failed To Fill</v>
          </cell>
          <cell r="F162">
            <v>32</v>
          </cell>
        </row>
        <row r="163">
          <cell r="D163" t="str">
            <v>Failed To Fill</v>
          </cell>
          <cell r="F163">
            <v>32</v>
          </cell>
        </row>
        <row r="164">
          <cell r="D164" t="str">
            <v>Failed To Fill</v>
          </cell>
          <cell r="F164">
            <v>32</v>
          </cell>
        </row>
        <row r="165">
          <cell r="D165" t="str">
            <v>Failed To Fill</v>
          </cell>
          <cell r="F165">
            <v>32</v>
          </cell>
        </row>
        <row r="166">
          <cell r="D166" t="str">
            <v>Failed To Fill</v>
          </cell>
          <cell r="F166">
            <v>32</v>
          </cell>
        </row>
        <row r="167">
          <cell r="D167" t="str">
            <v>Failed To Fill</v>
          </cell>
          <cell r="F167">
            <v>32</v>
          </cell>
        </row>
        <row r="168">
          <cell r="D168" t="str">
            <v>Failed To Fill</v>
          </cell>
          <cell r="F168">
            <v>32</v>
          </cell>
        </row>
        <row r="169">
          <cell r="D169" t="str">
            <v>Failed To Fill</v>
          </cell>
          <cell r="F169">
            <v>32</v>
          </cell>
        </row>
        <row r="170">
          <cell r="D170" t="str">
            <v>Failed To Fill</v>
          </cell>
          <cell r="F170">
            <v>32</v>
          </cell>
        </row>
        <row r="171">
          <cell r="D171" t="str">
            <v>Failed To Fill</v>
          </cell>
          <cell r="F171">
            <v>33</v>
          </cell>
        </row>
        <row r="172">
          <cell r="D172" t="str">
            <v>Failed To Fill</v>
          </cell>
          <cell r="F172">
            <v>32</v>
          </cell>
        </row>
        <row r="173">
          <cell r="D173" t="str">
            <v>Failed To Fill</v>
          </cell>
          <cell r="F173">
            <v>33</v>
          </cell>
        </row>
        <row r="174">
          <cell r="D174" t="str">
            <v>Failed To Fill</v>
          </cell>
          <cell r="F174">
            <v>33</v>
          </cell>
        </row>
        <row r="175">
          <cell r="D175" t="str">
            <v>Failed To Fill</v>
          </cell>
          <cell r="F175">
            <v>33</v>
          </cell>
        </row>
        <row r="176">
          <cell r="D176" t="str">
            <v>Failed To Fill</v>
          </cell>
          <cell r="F176">
            <v>33</v>
          </cell>
        </row>
        <row r="177">
          <cell r="D177" t="str">
            <v>Failed To Fill</v>
          </cell>
          <cell r="F177">
            <v>33</v>
          </cell>
        </row>
        <row r="178">
          <cell r="D178" t="str">
            <v>Failed To Fill</v>
          </cell>
          <cell r="F178">
            <v>33</v>
          </cell>
        </row>
        <row r="179">
          <cell r="D179" t="str">
            <v>Failed To Fill</v>
          </cell>
          <cell r="F179">
            <v>33</v>
          </cell>
        </row>
        <row r="180">
          <cell r="D180" t="str">
            <v>Failed To Fill</v>
          </cell>
          <cell r="F180">
            <v>34</v>
          </cell>
        </row>
        <row r="181">
          <cell r="D181" t="str">
            <v>Failed To Fill</v>
          </cell>
          <cell r="F181">
            <v>34</v>
          </cell>
        </row>
        <row r="182">
          <cell r="D182" t="str">
            <v>Failed To Fill</v>
          </cell>
          <cell r="F182">
            <v>34</v>
          </cell>
        </row>
        <row r="183">
          <cell r="D183" t="str">
            <v>Failed To Fill</v>
          </cell>
          <cell r="F183">
            <v>34</v>
          </cell>
        </row>
        <row r="184">
          <cell r="D184" t="str">
            <v>Failed To Fill</v>
          </cell>
          <cell r="F184">
            <v>34</v>
          </cell>
        </row>
        <row r="185">
          <cell r="D185" t="str">
            <v>Failed To Fill</v>
          </cell>
          <cell r="F185">
            <v>34</v>
          </cell>
        </row>
        <row r="186">
          <cell r="D186" t="str">
            <v>Failed To Fill</v>
          </cell>
          <cell r="F186">
            <v>34</v>
          </cell>
        </row>
        <row r="187">
          <cell r="D187" t="str">
            <v>Failed To Fill</v>
          </cell>
          <cell r="F187">
            <v>34</v>
          </cell>
        </row>
        <row r="188">
          <cell r="D188" t="str">
            <v>Failed To Fill</v>
          </cell>
          <cell r="F188">
            <v>34</v>
          </cell>
        </row>
        <row r="189">
          <cell r="D189" t="str">
            <v>Failed To Fill</v>
          </cell>
          <cell r="F189">
            <v>34</v>
          </cell>
        </row>
        <row r="190">
          <cell r="D190" t="str">
            <v>Failed To Fill</v>
          </cell>
          <cell r="F190">
            <v>34</v>
          </cell>
        </row>
        <row r="191">
          <cell r="D191" t="str">
            <v>Failed To Fill</v>
          </cell>
          <cell r="F191">
            <v>35</v>
          </cell>
        </row>
        <row r="192">
          <cell r="D192" t="str">
            <v>Failed To Fill</v>
          </cell>
          <cell r="F192">
            <v>35</v>
          </cell>
        </row>
        <row r="193">
          <cell r="D193" t="str">
            <v>Failed To Fill</v>
          </cell>
          <cell r="F193">
            <v>35</v>
          </cell>
        </row>
        <row r="194">
          <cell r="D194" t="str">
            <v>Failed To Fill</v>
          </cell>
          <cell r="F194">
            <v>35</v>
          </cell>
        </row>
        <row r="195">
          <cell r="D195" t="str">
            <v>Failed To Fill</v>
          </cell>
          <cell r="F195">
            <v>35</v>
          </cell>
        </row>
        <row r="196">
          <cell r="D196" t="str">
            <v>Failed To Fill</v>
          </cell>
          <cell r="F196">
            <v>35</v>
          </cell>
        </row>
        <row r="197">
          <cell r="D197" t="str">
            <v>Failed To Fill</v>
          </cell>
          <cell r="F197">
            <v>35</v>
          </cell>
        </row>
        <row r="198">
          <cell r="D198" t="str">
            <v>Failed To Fill</v>
          </cell>
          <cell r="F198">
            <v>36</v>
          </cell>
        </row>
        <row r="199">
          <cell r="D199" t="str">
            <v>Failed To Fill</v>
          </cell>
          <cell r="F199">
            <v>36</v>
          </cell>
        </row>
        <row r="200">
          <cell r="D200" t="str">
            <v>Failed To Fill</v>
          </cell>
          <cell r="F200">
            <v>36</v>
          </cell>
        </row>
        <row r="201">
          <cell r="D201" t="str">
            <v>Failed To Fill</v>
          </cell>
          <cell r="F201">
            <v>36</v>
          </cell>
        </row>
        <row r="202">
          <cell r="D202" t="str">
            <v>Failed To Fill</v>
          </cell>
          <cell r="F202">
            <v>36</v>
          </cell>
        </row>
        <row r="203">
          <cell r="D203" t="str">
            <v>Failed To Fill</v>
          </cell>
          <cell r="F203">
            <v>36</v>
          </cell>
        </row>
        <row r="204">
          <cell r="D204" t="str">
            <v>Failed To Fill</v>
          </cell>
          <cell r="F204">
            <v>36</v>
          </cell>
        </row>
        <row r="205">
          <cell r="D205" t="str">
            <v>Failed To Fill</v>
          </cell>
          <cell r="F205">
            <v>36</v>
          </cell>
        </row>
        <row r="206">
          <cell r="D206" t="str">
            <v>Failed To Fill</v>
          </cell>
          <cell r="F206">
            <v>36</v>
          </cell>
        </row>
        <row r="207">
          <cell r="D207" t="str">
            <v>Failed To Fill</v>
          </cell>
          <cell r="F207">
            <v>36</v>
          </cell>
        </row>
        <row r="208">
          <cell r="D208" t="str">
            <v>Failed To Fill</v>
          </cell>
          <cell r="F208">
            <v>36</v>
          </cell>
        </row>
        <row r="209">
          <cell r="D209" t="str">
            <v>Failed To Fill</v>
          </cell>
          <cell r="F209">
            <v>37</v>
          </cell>
        </row>
        <row r="210">
          <cell r="D210" t="str">
            <v>Filled</v>
          </cell>
          <cell r="F210">
            <v>3</v>
          </cell>
        </row>
        <row r="211">
          <cell r="D211" t="str">
            <v>Filled</v>
          </cell>
          <cell r="F211">
            <v>3</v>
          </cell>
        </row>
        <row r="212">
          <cell r="D212" t="str">
            <v>Filled</v>
          </cell>
          <cell r="F212">
            <v>3</v>
          </cell>
        </row>
        <row r="213">
          <cell r="D213" t="str">
            <v>Filled</v>
          </cell>
          <cell r="F213">
            <v>10</v>
          </cell>
        </row>
        <row r="214">
          <cell r="D214" t="str">
            <v>Filled</v>
          </cell>
          <cell r="F214">
            <v>11</v>
          </cell>
        </row>
        <row r="215">
          <cell r="D215" t="str">
            <v>Filled</v>
          </cell>
          <cell r="F215">
            <v>2</v>
          </cell>
        </row>
        <row r="216">
          <cell r="D216" t="str">
            <v>Filled</v>
          </cell>
          <cell r="F216">
            <v>2</v>
          </cell>
        </row>
        <row r="217">
          <cell r="D217" t="str">
            <v>Filled</v>
          </cell>
          <cell r="F217">
            <v>3</v>
          </cell>
        </row>
        <row r="218">
          <cell r="D218" t="str">
            <v>Filled</v>
          </cell>
          <cell r="F218">
            <v>3</v>
          </cell>
        </row>
        <row r="219">
          <cell r="D219" t="str">
            <v>Filled</v>
          </cell>
          <cell r="F219">
            <v>3</v>
          </cell>
        </row>
        <row r="220">
          <cell r="D220" t="str">
            <v>Filled</v>
          </cell>
          <cell r="F220">
            <v>3</v>
          </cell>
        </row>
        <row r="221">
          <cell r="D221" t="str">
            <v>Filled</v>
          </cell>
          <cell r="F221">
            <v>3</v>
          </cell>
        </row>
        <row r="222">
          <cell r="D222" t="str">
            <v>Filled</v>
          </cell>
          <cell r="F222">
            <v>3</v>
          </cell>
        </row>
        <row r="223">
          <cell r="D223" t="str">
            <v>Filled</v>
          </cell>
          <cell r="F223">
            <v>3</v>
          </cell>
        </row>
        <row r="224">
          <cell r="D224" t="str">
            <v>Filled</v>
          </cell>
          <cell r="F224">
            <v>3</v>
          </cell>
        </row>
        <row r="225">
          <cell r="D225" t="str">
            <v>Filled</v>
          </cell>
          <cell r="F225">
            <v>3</v>
          </cell>
        </row>
        <row r="226">
          <cell r="D226" t="str">
            <v>Filled</v>
          </cell>
          <cell r="F226">
            <v>3</v>
          </cell>
        </row>
        <row r="227">
          <cell r="D227" t="str">
            <v>Filled</v>
          </cell>
          <cell r="F227">
            <v>3</v>
          </cell>
        </row>
        <row r="228">
          <cell r="D228" t="str">
            <v>Filled</v>
          </cell>
          <cell r="F228">
            <v>4</v>
          </cell>
        </row>
        <row r="229">
          <cell r="D229" t="str">
            <v>Filled</v>
          </cell>
          <cell r="F229">
            <v>5</v>
          </cell>
        </row>
        <row r="230">
          <cell r="D230" t="str">
            <v>Filled</v>
          </cell>
          <cell r="F230">
            <v>5</v>
          </cell>
        </row>
        <row r="231">
          <cell r="D231" t="str">
            <v>Filled</v>
          </cell>
          <cell r="F231">
            <v>5</v>
          </cell>
        </row>
        <row r="232">
          <cell r="D232" t="str">
            <v>Filled</v>
          </cell>
          <cell r="F232">
            <v>3</v>
          </cell>
        </row>
        <row r="233">
          <cell r="D233" t="str">
            <v>Filled</v>
          </cell>
          <cell r="F233">
            <v>3</v>
          </cell>
        </row>
        <row r="234">
          <cell r="D234" t="str">
            <v>Filled</v>
          </cell>
          <cell r="F234">
            <v>4</v>
          </cell>
        </row>
        <row r="235">
          <cell r="D235" t="str">
            <v>Filled</v>
          </cell>
          <cell r="F235">
            <v>4</v>
          </cell>
        </row>
        <row r="236">
          <cell r="D236" t="str">
            <v>Filled</v>
          </cell>
          <cell r="F236">
            <v>4</v>
          </cell>
        </row>
        <row r="237">
          <cell r="D237" t="str">
            <v>Filled</v>
          </cell>
          <cell r="F237">
            <v>3</v>
          </cell>
        </row>
        <row r="238">
          <cell r="D238" t="str">
            <v>Filled</v>
          </cell>
          <cell r="F238">
            <v>4</v>
          </cell>
        </row>
        <row r="239">
          <cell r="D239" t="str">
            <v>Filled</v>
          </cell>
          <cell r="F239">
            <v>4</v>
          </cell>
        </row>
        <row r="240">
          <cell r="D240" t="str">
            <v>Filled</v>
          </cell>
          <cell r="F240">
            <v>4</v>
          </cell>
        </row>
        <row r="241">
          <cell r="D241" t="str">
            <v>Filled</v>
          </cell>
          <cell r="F241">
            <v>3</v>
          </cell>
        </row>
        <row r="242">
          <cell r="D242" t="str">
            <v>Filled</v>
          </cell>
          <cell r="F242">
            <v>3</v>
          </cell>
        </row>
        <row r="243">
          <cell r="D243" t="str">
            <v>Filled</v>
          </cell>
          <cell r="F243">
            <v>4</v>
          </cell>
        </row>
        <row r="244">
          <cell r="D244" t="str">
            <v>Filled</v>
          </cell>
          <cell r="F244">
            <v>4</v>
          </cell>
        </row>
        <row r="245">
          <cell r="D245" t="str">
            <v>Filled</v>
          </cell>
          <cell r="F245">
            <v>4</v>
          </cell>
        </row>
        <row r="246">
          <cell r="D246" t="str">
            <v>Filled</v>
          </cell>
          <cell r="F246">
            <v>4</v>
          </cell>
        </row>
        <row r="247">
          <cell r="D247" t="str">
            <v>Filled</v>
          </cell>
          <cell r="F247">
            <v>4</v>
          </cell>
        </row>
        <row r="248">
          <cell r="D248" t="str">
            <v>Filled</v>
          </cell>
          <cell r="F248">
            <v>6</v>
          </cell>
        </row>
        <row r="249">
          <cell r="D249" t="str">
            <v>Filled</v>
          </cell>
          <cell r="F249">
            <v>5</v>
          </cell>
        </row>
        <row r="250">
          <cell r="D250" t="str">
            <v>Filled</v>
          </cell>
          <cell r="F250">
            <v>8</v>
          </cell>
        </row>
        <row r="251">
          <cell r="D251" t="str">
            <v>Filled</v>
          </cell>
          <cell r="F251">
            <v>5</v>
          </cell>
        </row>
        <row r="252">
          <cell r="D252" t="str">
            <v>Filled</v>
          </cell>
          <cell r="F252">
            <v>5</v>
          </cell>
        </row>
        <row r="253">
          <cell r="D253" t="str">
            <v>Filled</v>
          </cell>
          <cell r="F253">
            <v>5</v>
          </cell>
        </row>
        <row r="254">
          <cell r="D254" t="str">
            <v>Filled</v>
          </cell>
          <cell r="F254">
            <v>5</v>
          </cell>
        </row>
        <row r="255">
          <cell r="D255" t="str">
            <v>Filled</v>
          </cell>
          <cell r="F255">
            <v>6</v>
          </cell>
        </row>
        <row r="256">
          <cell r="D256" t="str">
            <v>Filled</v>
          </cell>
          <cell r="F256">
            <v>6</v>
          </cell>
        </row>
        <row r="257">
          <cell r="D257" t="str">
            <v>Filled</v>
          </cell>
          <cell r="F257">
            <v>6</v>
          </cell>
        </row>
        <row r="258">
          <cell r="D258" t="str">
            <v>Filled</v>
          </cell>
          <cell r="F258">
            <v>8</v>
          </cell>
        </row>
        <row r="259">
          <cell r="D259" t="str">
            <v>Filled</v>
          </cell>
          <cell r="F259">
            <v>7</v>
          </cell>
        </row>
        <row r="260">
          <cell r="D260" t="str">
            <v>Filled</v>
          </cell>
          <cell r="F260">
            <v>12</v>
          </cell>
        </row>
        <row r="261">
          <cell r="D261" t="str">
            <v>Filled</v>
          </cell>
          <cell r="F261">
            <v>13</v>
          </cell>
        </row>
        <row r="262">
          <cell r="D262" t="str">
            <v>Filled</v>
          </cell>
          <cell r="F262">
            <v>13</v>
          </cell>
        </row>
        <row r="263">
          <cell r="D263" t="str">
            <v>Filled</v>
          </cell>
          <cell r="F263">
            <v>6</v>
          </cell>
        </row>
        <row r="264">
          <cell r="D264" t="str">
            <v>Filled</v>
          </cell>
          <cell r="F264">
            <v>6</v>
          </cell>
        </row>
        <row r="265">
          <cell r="D265" t="str">
            <v>Filled</v>
          </cell>
          <cell r="F265">
            <v>6</v>
          </cell>
        </row>
        <row r="266">
          <cell r="D266" t="str">
            <v>Filled</v>
          </cell>
          <cell r="F266">
            <v>6</v>
          </cell>
        </row>
        <row r="267">
          <cell r="D267" t="str">
            <v>Filled</v>
          </cell>
          <cell r="F267">
            <v>6</v>
          </cell>
        </row>
        <row r="268">
          <cell r="D268" t="str">
            <v>Filled</v>
          </cell>
          <cell r="F268">
            <v>8</v>
          </cell>
        </row>
        <row r="269">
          <cell r="D269" t="str">
            <v>Filled</v>
          </cell>
          <cell r="F269">
            <v>1</v>
          </cell>
        </row>
        <row r="270">
          <cell r="D270" t="str">
            <v>Filled</v>
          </cell>
          <cell r="F270">
            <v>2</v>
          </cell>
        </row>
        <row r="271">
          <cell r="D271" t="str">
            <v>Filled</v>
          </cell>
          <cell r="F271">
            <v>2</v>
          </cell>
        </row>
        <row r="272">
          <cell r="D272" t="str">
            <v>Filled</v>
          </cell>
          <cell r="F272">
            <v>2</v>
          </cell>
        </row>
        <row r="273">
          <cell r="D273" t="str">
            <v>Filled</v>
          </cell>
          <cell r="F273">
            <v>2</v>
          </cell>
        </row>
        <row r="274">
          <cell r="D274" t="str">
            <v>Filled</v>
          </cell>
          <cell r="F274">
            <v>2</v>
          </cell>
        </row>
        <row r="275">
          <cell r="D275" t="str">
            <v>Filled</v>
          </cell>
          <cell r="F275">
            <v>3</v>
          </cell>
        </row>
        <row r="276">
          <cell r="D276" t="str">
            <v>Filled</v>
          </cell>
          <cell r="F276">
            <v>3</v>
          </cell>
        </row>
        <row r="277">
          <cell r="D277" t="str">
            <v>Filled</v>
          </cell>
          <cell r="F277">
            <v>3</v>
          </cell>
        </row>
        <row r="278">
          <cell r="D278" t="str">
            <v>Filled</v>
          </cell>
          <cell r="F278">
            <v>3</v>
          </cell>
        </row>
        <row r="279">
          <cell r="D279" t="str">
            <v>Filled</v>
          </cell>
          <cell r="F279">
            <v>3</v>
          </cell>
        </row>
        <row r="280">
          <cell r="D280" t="str">
            <v>Filled</v>
          </cell>
          <cell r="F280">
            <v>4</v>
          </cell>
        </row>
        <row r="281">
          <cell r="D281" t="str">
            <v>Filled</v>
          </cell>
          <cell r="F281">
            <v>4</v>
          </cell>
        </row>
        <row r="282">
          <cell r="D282" t="str">
            <v>Filled</v>
          </cell>
          <cell r="F282">
            <v>4</v>
          </cell>
        </row>
        <row r="283">
          <cell r="D283" t="str">
            <v>Filled</v>
          </cell>
          <cell r="F283">
            <v>4</v>
          </cell>
        </row>
        <row r="284">
          <cell r="D284" t="str">
            <v>Filled</v>
          </cell>
          <cell r="F284">
            <v>4</v>
          </cell>
        </row>
        <row r="285">
          <cell r="D285" t="str">
            <v>Filled</v>
          </cell>
          <cell r="F285">
            <v>5</v>
          </cell>
        </row>
        <row r="286">
          <cell r="D286" t="str">
            <v>Filled</v>
          </cell>
          <cell r="F286">
            <v>5</v>
          </cell>
        </row>
        <row r="287">
          <cell r="D287" t="str">
            <v>Filled</v>
          </cell>
          <cell r="F287">
            <v>5</v>
          </cell>
        </row>
        <row r="288">
          <cell r="D288" t="str">
            <v>Filled</v>
          </cell>
          <cell r="F288">
            <v>5</v>
          </cell>
        </row>
        <row r="289">
          <cell r="D289" t="str">
            <v>Filled</v>
          </cell>
          <cell r="F289">
            <v>6</v>
          </cell>
        </row>
        <row r="290">
          <cell r="D290" t="str">
            <v>Filled</v>
          </cell>
          <cell r="F290">
            <v>6</v>
          </cell>
        </row>
        <row r="291">
          <cell r="D291" t="str">
            <v>Filled</v>
          </cell>
          <cell r="F291">
            <v>6</v>
          </cell>
        </row>
        <row r="292">
          <cell r="D292" t="str">
            <v>Filled</v>
          </cell>
          <cell r="F292">
            <v>6</v>
          </cell>
        </row>
        <row r="293">
          <cell r="D293" t="str">
            <v>Filled</v>
          </cell>
          <cell r="F293">
            <v>6</v>
          </cell>
        </row>
        <row r="294">
          <cell r="D294" t="str">
            <v>Filled</v>
          </cell>
          <cell r="F294">
            <v>7</v>
          </cell>
        </row>
        <row r="295">
          <cell r="D295" t="str">
            <v>Filled</v>
          </cell>
          <cell r="F295">
            <v>7</v>
          </cell>
        </row>
        <row r="296">
          <cell r="D296" t="str">
            <v>Filled</v>
          </cell>
          <cell r="F296">
            <v>7</v>
          </cell>
        </row>
        <row r="297">
          <cell r="D297" t="str">
            <v>Filled</v>
          </cell>
          <cell r="F297">
            <v>7</v>
          </cell>
        </row>
        <row r="298">
          <cell r="D298" t="str">
            <v>Filled</v>
          </cell>
          <cell r="F298">
            <v>7</v>
          </cell>
        </row>
        <row r="299">
          <cell r="D299" t="str">
            <v>Filled</v>
          </cell>
          <cell r="F299">
            <v>8</v>
          </cell>
        </row>
        <row r="300">
          <cell r="D300" t="str">
            <v>Filled</v>
          </cell>
          <cell r="F300">
            <v>8</v>
          </cell>
        </row>
        <row r="301">
          <cell r="D301" t="str">
            <v>Filled</v>
          </cell>
          <cell r="F301">
            <v>8</v>
          </cell>
        </row>
        <row r="302">
          <cell r="D302" t="str">
            <v>Filled</v>
          </cell>
          <cell r="F302">
            <v>7</v>
          </cell>
        </row>
        <row r="303">
          <cell r="D303" t="str">
            <v>Filled</v>
          </cell>
          <cell r="F303">
            <v>7</v>
          </cell>
        </row>
        <row r="304">
          <cell r="D304" t="str">
            <v>Filled</v>
          </cell>
          <cell r="F304">
            <v>7</v>
          </cell>
        </row>
        <row r="305">
          <cell r="D305" t="str">
            <v>Filled</v>
          </cell>
          <cell r="F305">
            <v>7</v>
          </cell>
        </row>
        <row r="306">
          <cell r="D306" t="str">
            <v>Filled</v>
          </cell>
          <cell r="F306">
            <v>7</v>
          </cell>
        </row>
        <row r="307">
          <cell r="D307" t="str">
            <v>Filled</v>
          </cell>
          <cell r="F307">
            <v>8</v>
          </cell>
        </row>
        <row r="308">
          <cell r="D308" t="str">
            <v>Filled</v>
          </cell>
          <cell r="F308">
            <v>8</v>
          </cell>
        </row>
        <row r="309">
          <cell r="D309" t="str">
            <v>Filled</v>
          </cell>
          <cell r="F309">
            <v>8</v>
          </cell>
        </row>
        <row r="310">
          <cell r="D310" t="str">
            <v>Filled</v>
          </cell>
          <cell r="F310">
            <v>9</v>
          </cell>
        </row>
        <row r="311">
          <cell r="D311" t="str">
            <v>Filled</v>
          </cell>
          <cell r="F311">
            <v>8</v>
          </cell>
        </row>
        <row r="312">
          <cell r="D312" t="str">
            <v>Filled</v>
          </cell>
          <cell r="F312">
            <v>8</v>
          </cell>
        </row>
        <row r="313">
          <cell r="D313" t="str">
            <v>Filled</v>
          </cell>
          <cell r="F313">
            <v>9</v>
          </cell>
        </row>
        <row r="314">
          <cell r="D314" t="str">
            <v>Filled</v>
          </cell>
          <cell r="F314">
            <v>9</v>
          </cell>
        </row>
        <row r="315">
          <cell r="D315" t="str">
            <v>Filled</v>
          </cell>
          <cell r="F315">
            <v>10</v>
          </cell>
        </row>
        <row r="316">
          <cell r="D316" t="str">
            <v>Filled</v>
          </cell>
          <cell r="F316">
            <v>12</v>
          </cell>
        </row>
        <row r="317">
          <cell r="D317" t="str">
            <v>Filled</v>
          </cell>
          <cell r="F317">
            <v>1</v>
          </cell>
        </row>
        <row r="318">
          <cell r="D318" t="str">
            <v>Filled</v>
          </cell>
          <cell r="F318">
            <v>2</v>
          </cell>
        </row>
        <row r="319">
          <cell r="D319" t="str">
            <v>Filled</v>
          </cell>
          <cell r="F319">
            <v>2</v>
          </cell>
        </row>
        <row r="320">
          <cell r="D320" t="str">
            <v>Filled</v>
          </cell>
          <cell r="F320">
            <v>2</v>
          </cell>
        </row>
        <row r="321">
          <cell r="D321" t="str">
            <v>Filled</v>
          </cell>
          <cell r="F321">
            <v>2</v>
          </cell>
        </row>
        <row r="322">
          <cell r="D322" t="str">
            <v>Filled</v>
          </cell>
          <cell r="F322">
            <v>2</v>
          </cell>
        </row>
        <row r="323">
          <cell r="D323" t="str">
            <v>Filled</v>
          </cell>
          <cell r="F323">
            <v>3</v>
          </cell>
        </row>
        <row r="324">
          <cell r="D324" t="str">
            <v>Filled</v>
          </cell>
          <cell r="F324">
            <v>3</v>
          </cell>
        </row>
        <row r="325">
          <cell r="D325" t="str">
            <v>Filled</v>
          </cell>
          <cell r="F325">
            <v>3</v>
          </cell>
        </row>
        <row r="326">
          <cell r="D326" t="str">
            <v>Filled</v>
          </cell>
          <cell r="F326">
            <v>3</v>
          </cell>
        </row>
        <row r="327">
          <cell r="D327" t="str">
            <v>Filled</v>
          </cell>
          <cell r="F327">
            <v>3</v>
          </cell>
        </row>
        <row r="328">
          <cell r="D328" t="str">
            <v>Filled</v>
          </cell>
          <cell r="F328">
            <v>4</v>
          </cell>
        </row>
        <row r="329">
          <cell r="D329" t="str">
            <v>Filled</v>
          </cell>
          <cell r="F329">
            <v>4</v>
          </cell>
        </row>
        <row r="330">
          <cell r="D330" t="str">
            <v>Filled</v>
          </cell>
          <cell r="F330">
            <v>4</v>
          </cell>
        </row>
        <row r="331">
          <cell r="D331" t="str">
            <v>Filled</v>
          </cell>
          <cell r="F331">
            <v>4</v>
          </cell>
        </row>
        <row r="332">
          <cell r="D332" t="str">
            <v>Filled</v>
          </cell>
          <cell r="F332">
            <v>4</v>
          </cell>
        </row>
        <row r="333">
          <cell r="D333" t="str">
            <v>Filled</v>
          </cell>
          <cell r="F333">
            <v>5</v>
          </cell>
        </row>
        <row r="334">
          <cell r="D334" t="str">
            <v>Filled</v>
          </cell>
          <cell r="F334">
            <v>5</v>
          </cell>
        </row>
        <row r="335">
          <cell r="D335" t="str">
            <v>Filled</v>
          </cell>
          <cell r="F335">
            <v>5</v>
          </cell>
        </row>
        <row r="336">
          <cell r="D336" t="str">
            <v>Filled</v>
          </cell>
          <cell r="F336">
            <v>5</v>
          </cell>
        </row>
        <row r="337">
          <cell r="D337" t="str">
            <v>Filled</v>
          </cell>
          <cell r="F337">
            <v>6</v>
          </cell>
        </row>
        <row r="338">
          <cell r="D338" t="str">
            <v>Filled</v>
          </cell>
          <cell r="F338">
            <v>6</v>
          </cell>
        </row>
        <row r="339">
          <cell r="D339" t="str">
            <v>Filled</v>
          </cell>
          <cell r="F339">
            <v>6</v>
          </cell>
        </row>
        <row r="340">
          <cell r="D340" t="str">
            <v>Filled</v>
          </cell>
          <cell r="F340">
            <v>6</v>
          </cell>
        </row>
        <row r="341">
          <cell r="D341" t="str">
            <v>Filled</v>
          </cell>
          <cell r="F341">
            <v>6</v>
          </cell>
        </row>
        <row r="342">
          <cell r="D342" t="str">
            <v>Filled</v>
          </cell>
          <cell r="F342">
            <v>7</v>
          </cell>
        </row>
        <row r="343">
          <cell r="D343" t="str">
            <v>Filled</v>
          </cell>
          <cell r="F343">
            <v>7</v>
          </cell>
        </row>
        <row r="344">
          <cell r="D344" t="str">
            <v>Filled</v>
          </cell>
          <cell r="F344">
            <v>7</v>
          </cell>
        </row>
        <row r="345">
          <cell r="D345" t="str">
            <v>Filled</v>
          </cell>
          <cell r="F345">
            <v>7</v>
          </cell>
        </row>
        <row r="346">
          <cell r="D346" t="str">
            <v>Filled</v>
          </cell>
          <cell r="F346">
            <v>7</v>
          </cell>
        </row>
        <row r="347">
          <cell r="D347" t="str">
            <v>Filled</v>
          </cell>
          <cell r="F347">
            <v>8</v>
          </cell>
        </row>
        <row r="348">
          <cell r="D348" t="str">
            <v>Filled</v>
          </cell>
          <cell r="F348">
            <v>8</v>
          </cell>
        </row>
        <row r="349">
          <cell r="D349" t="str">
            <v>Filled</v>
          </cell>
          <cell r="F349">
            <v>8</v>
          </cell>
        </row>
        <row r="350">
          <cell r="D350" t="str">
            <v>Filled</v>
          </cell>
          <cell r="F350">
            <v>8</v>
          </cell>
        </row>
        <row r="351">
          <cell r="D351" t="str">
            <v>Filled</v>
          </cell>
          <cell r="F351">
            <v>8</v>
          </cell>
        </row>
        <row r="352">
          <cell r="D352" t="str">
            <v>Filled</v>
          </cell>
          <cell r="F352">
            <v>9</v>
          </cell>
        </row>
        <row r="353">
          <cell r="D353" t="str">
            <v>Filled</v>
          </cell>
          <cell r="F353">
            <v>9</v>
          </cell>
        </row>
        <row r="354">
          <cell r="D354" t="str">
            <v>Filled</v>
          </cell>
          <cell r="F354">
            <v>9</v>
          </cell>
        </row>
        <row r="355">
          <cell r="D355" t="str">
            <v>Filled</v>
          </cell>
          <cell r="F355">
            <v>9</v>
          </cell>
        </row>
        <row r="356">
          <cell r="D356" t="str">
            <v>Filled</v>
          </cell>
          <cell r="F356">
            <v>9</v>
          </cell>
        </row>
        <row r="357">
          <cell r="D357" t="str">
            <v>Filled</v>
          </cell>
          <cell r="F357">
            <v>10</v>
          </cell>
        </row>
        <row r="358">
          <cell r="D358" t="str">
            <v>Filled</v>
          </cell>
          <cell r="F358">
            <v>10</v>
          </cell>
        </row>
        <row r="359">
          <cell r="D359" t="str">
            <v>Filled</v>
          </cell>
          <cell r="F359">
            <v>10</v>
          </cell>
        </row>
        <row r="360">
          <cell r="D360" t="str">
            <v>Filled</v>
          </cell>
          <cell r="F360">
            <v>10</v>
          </cell>
        </row>
        <row r="361">
          <cell r="D361" t="str">
            <v>Filled</v>
          </cell>
          <cell r="F361">
            <v>10</v>
          </cell>
        </row>
        <row r="362">
          <cell r="D362" t="str">
            <v>Filled</v>
          </cell>
          <cell r="F362">
            <v>11</v>
          </cell>
        </row>
        <row r="363">
          <cell r="D363" t="str">
            <v>Filled</v>
          </cell>
          <cell r="F363">
            <v>11</v>
          </cell>
        </row>
        <row r="364">
          <cell r="D364" t="str">
            <v>Filled</v>
          </cell>
          <cell r="F364">
            <v>11</v>
          </cell>
        </row>
        <row r="365">
          <cell r="D365" t="str">
            <v>Filled</v>
          </cell>
          <cell r="F365">
            <v>12</v>
          </cell>
        </row>
        <row r="366">
          <cell r="D366" t="str">
            <v>Filled</v>
          </cell>
          <cell r="F366">
            <v>12</v>
          </cell>
        </row>
        <row r="367">
          <cell r="D367" t="str">
            <v>Filled</v>
          </cell>
          <cell r="F367">
            <v>12</v>
          </cell>
        </row>
        <row r="368">
          <cell r="D368" t="str">
            <v>Filled</v>
          </cell>
          <cell r="F368">
            <v>12</v>
          </cell>
        </row>
        <row r="369">
          <cell r="D369" t="str">
            <v>Filled</v>
          </cell>
          <cell r="F369">
            <v>12</v>
          </cell>
        </row>
        <row r="370">
          <cell r="D370" t="str">
            <v>Filled</v>
          </cell>
          <cell r="F370">
            <v>13</v>
          </cell>
        </row>
        <row r="371">
          <cell r="D371" t="str">
            <v>Filled</v>
          </cell>
          <cell r="F371">
            <v>13</v>
          </cell>
        </row>
        <row r="372">
          <cell r="D372" t="str">
            <v>Filled</v>
          </cell>
          <cell r="F372">
            <v>13</v>
          </cell>
        </row>
        <row r="373">
          <cell r="D373" t="str">
            <v>Filled</v>
          </cell>
          <cell r="F373">
            <v>13</v>
          </cell>
        </row>
        <row r="374">
          <cell r="D374" t="str">
            <v>Filled</v>
          </cell>
          <cell r="F374">
            <v>13</v>
          </cell>
        </row>
        <row r="375">
          <cell r="D375" t="str">
            <v>Filled</v>
          </cell>
          <cell r="F375">
            <v>14</v>
          </cell>
        </row>
        <row r="376">
          <cell r="D376" t="str">
            <v>Filled</v>
          </cell>
          <cell r="F376">
            <v>14</v>
          </cell>
        </row>
        <row r="377">
          <cell r="D377" t="str">
            <v>Filled</v>
          </cell>
          <cell r="F377">
            <v>14</v>
          </cell>
        </row>
        <row r="378">
          <cell r="D378" t="str">
            <v>Filled</v>
          </cell>
          <cell r="F378">
            <v>14</v>
          </cell>
        </row>
        <row r="379">
          <cell r="D379" t="str">
            <v>Filled</v>
          </cell>
          <cell r="F379">
            <v>14</v>
          </cell>
        </row>
        <row r="380">
          <cell r="D380" t="str">
            <v>Filled</v>
          </cell>
          <cell r="F380">
            <v>15</v>
          </cell>
        </row>
        <row r="381">
          <cell r="D381" t="str">
            <v>Filled</v>
          </cell>
          <cell r="F381">
            <v>15</v>
          </cell>
        </row>
        <row r="382">
          <cell r="D382" t="str">
            <v>Filled</v>
          </cell>
          <cell r="F382">
            <v>15</v>
          </cell>
        </row>
        <row r="383">
          <cell r="D383" t="str">
            <v>Filled</v>
          </cell>
          <cell r="F383">
            <v>15</v>
          </cell>
        </row>
        <row r="384">
          <cell r="D384" t="str">
            <v>Filled</v>
          </cell>
          <cell r="F384">
            <v>16</v>
          </cell>
        </row>
        <row r="385">
          <cell r="D385" t="str">
            <v>Filled</v>
          </cell>
          <cell r="F385">
            <v>16</v>
          </cell>
        </row>
        <row r="386">
          <cell r="D386" t="str">
            <v>Filled</v>
          </cell>
          <cell r="F386">
            <v>16</v>
          </cell>
        </row>
        <row r="387">
          <cell r="D387" t="str">
            <v>Filled</v>
          </cell>
          <cell r="F387">
            <v>16</v>
          </cell>
        </row>
        <row r="388">
          <cell r="D388" t="str">
            <v>Filled</v>
          </cell>
          <cell r="F388">
            <v>16</v>
          </cell>
        </row>
        <row r="389">
          <cell r="D389" t="str">
            <v>Filled</v>
          </cell>
          <cell r="F389">
            <v>17</v>
          </cell>
        </row>
        <row r="390">
          <cell r="D390" t="str">
            <v>Filled</v>
          </cell>
          <cell r="F390">
            <v>17</v>
          </cell>
        </row>
        <row r="391">
          <cell r="D391" t="str">
            <v>Filled</v>
          </cell>
          <cell r="F391">
            <v>17</v>
          </cell>
        </row>
        <row r="392">
          <cell r="D392" t="str">
            <v>Filled</v>
          </cell>
          <cell r="F392">
            <v>17</v>
          </cell>
        </row>
        <row r="393">
          <cell r="D393" t="str">
            <v>Filled</v>
          </cell>
          <cell r="F393">
            <v>17</v>
          </cell>
        </row>
        <row r="394">
          <cell r="D394" t="str">
            <v>Filled</v>
          </cell>
          <cell r="F394">
            <v>18</v>
          </cell>
        </row>
        <row r="395">
          <cell r="D395" t="str">
            <v>Filled</v>
          </cell>
          <cell r="F395">
            <v>18</v>
          </cell>
        </row>
        <row r="396">
          <cell r="D396" t="str">
            <v>Filled</v>
          </cell>
          <cell r="F396">
            <v>18</v>
          </cell>
        </row>
        <row r="397">
          <cell r="D397" t="str">
            <v>Filled</v>
          </cell>
          <cell r="F397">
            <v>19</v>
          </cell>
        </row>
        <row r="398">
          <cell r="D398" t="str">
            <v>Filled</v>
          </cell>
          <cell r="F398">
            <v>19</v>
          </cell>
        </row>
        <row r="399">
          <cell r="D399" t="str">
            <v>Filled</v>
          </cell>
          <cell r="F399">
            <v>19</v>
          </cell>
        </row>
        <row r="400">
          <cell r="D400" t="str">
            <v>Filled</v>
          </cell>
          <cell r="F400">
            <v>19</v>
          </cell>
        </row>
        <row r="401">
          <cell r="D401" t="str">
            <v>Filled</v>
          </cell>
          <cell r="F401">
            <v>19</v>
          </cell>
        </row>
        <row r="402">
          <cell r="D402" t="str">
            <v>Filled</v>
          </cell>
          <cell r="F402">
            <v>20</v>
          </cell>
        </row>
        <row r="403">
          <cell r="D403" t="str">
            <v>Filled</v>
          </cell>
          <cell r="F403">
            <v>20</v>
          </cell>
        </row>
        <row r="404">
          <cell r="D404" t="str">
            <v>Filled</v>
          </cell>
          <cell r="F404">
            <v>20</v>
          </cell>
        </row>
        <row r="405">
          <cell r="D405" t="str">
            <v>Filled</v>
          </cell>
          <cell r="F405">
            <v>20</v>
          </cell>
        </row>
        <row r="406">
          <cell r="D406" t="str">
            <v>Filled</v>
          </cell>
          <cell r="F406">
            <v>20</v>
          </cell>
        </row>
        <row r="407">
          <cell r="D407" t="str">
            <v>Filled</v>
          </cell>
          <cell r="F407">
            <v>21</v>
          </cell>
        </row>
        <row r="408">
          <cell r="D408" t="str">
            <v>Filled</v>
          </cell>
          <cell r="F408">
            <v>21</v>
          </cell>
        </row>
        <row r="409">
          <cell r="D409" t="str">
            <v>Filled</v>
          </cell>
          <cell r="F409">
            <v>21</v>
          </cell>
        </row>
        <row r="410">
          <cell r="D410" t="str">
            <v>Filled</v>
          </cell>
          <cell r="F410">
            <v>21</v>
          </cell>
        </row>
        <row r="411">
          <cell r="D411" t="str">
            <v>Filled</v>
          </cell>
          <cell r="F411">
            <v>23</v>
          </cell>
        </row>
        <row r="412">
          <cell r="D412" t="str">
            <v>Filled</v>
          </cell>
          <cell r="F412">
            <v>24</v>
          </cell>
        </row>
        <row r="413">
          <cell r="D413" t="str">
            <v>Filled</v>
          </cell>
          <cell r="F413">
            <v>24</v>
          </cell>
        </row>
        <row r="414">
          <cell r="D414" t="str">
            <v>Filled</v>
          </cell>
          <cell r="F414">
            <v>24</v>
          </cell>
        </row>
        <row r="415">
          <cell r="D415" t="str">
            <v>Filled</v>
          </cell>
          <cell r="F415">
            <v>24</v>
          </cell>
        </row>
        <row r="416">
          <cell r="D416" t="str">
            <v>Filled</v>
          </cell>
          <cell r="F416">
            <v>24</v>
          </cell>
        </row>
        <row r="417">
          <cell r="D417" t="str">
            <v>Filled</v>
          </cell>
          <cell r="F417">
            <v>25</v>
          </cell>
        </row>
        <row r="418">
          <cell r="D418" t="str">
            <v>Filled</v>
          </cell>
          <cell r="F418">
            <v>25</v>
          </cell>
        </row>
        <row r="419">
          <cell r="D419" t="str">
            <v>Filled</v>
          </cell>
          <cell r="F419">
            <v>25</v>
          </cell>
        </row>
        <row r="420">
          <cell r="D420" t="str">
            <v>Filled</v>
          </cell>
          <cell r="F420">
            <v>25</v>
          </cell>
        </row>
        <row r="421">
          <cell r="D421" t="str">
            <v>Filled</v>
          </cell>
          <cell r="F421">
            <v>26</v>
          </cell>
        </row>
        <row r="422">
          <cell r="D422" t="str">
            <v>Filled</v>
          </cell>
          <cell r="F422">
            <v>26</v>
          </cell>
        </row>
        <row r="423">
          <cell r="D423" t="str">
            <v>Filled</v>
          </cell>
          <cell r="F423">
            <v>26</v>
          </cell>
        </row>
        <row r="424">
          <cell r="D424" t="str">
            <v>Filled</v>
          </cell>
          <cell r="F424">
            <v>26</v>
          </cell>
        </row>
        <row r="425">
          <cell r="D425" t="str">
            <v>Filled</v>
          </cell>
          <cell r="F425">
            <v>26</v>
          </cell>
        </row>
        <row r="426">
          <cell r="D426" t="str">
            <v>Filled</v>
          </cell>
          <cell r="F426">
            <v>27</v>
          </cell>
        </row>
        <row r="427">
          <cell r="D427" t="str">
            <v>Filled</v>
          </cell>
          <cell r="F427">
            <v>27</v>
          </cell>
        </row>
        <row r="428">
          <cell r="D428" t="str">
            <v>Filled</v>
          </cell>
          <cell r="F428">
            <v>27</v>
          </cell>
        </row>
        <row r="429">
          <cell r="D429" t="str">
            <v>Filled</v>
          </cell>
          <cell r="F429">
            <v>27</v>
          </cell>
        </row>
        <row r="430">
          <cell r="D430" t="str">
            <v>Filled</v>
          </cell>
          <cell r="F430">
            <v>27</v>
          </cell>
        </row>
        <row r="431">
          <cell r="D431" t="str">
            <v>Filled</v>
          </cell>
          <cell r="F431">
            <v>28</v>
          </cell>
        </row>
        <row r="432">
          <cell r="D432" t="str">
            <v>Filled</v>
          </cell>
          <cell r="F432">
            <v>28</v>
          </cell>
        </row>
        <row r="433">
          <cell r="D433" t="str">
            <v>Filled</v>
          </cell>
          <cell r="F433">
            <v>28</v>
          </cell>
        </row>
        <row r="434">
          <cell r="D434" t="str">
            <v>Filled</v>
          </cell>
          <cell r="F434">
            <v>28</v>
          </cell>
        </row>
        <row r="435">
          <cell r="D435" t="str">
            <v>Filled</v>
          </cell>
          <cell r="F435">
            <v>28</v>
          </cell>
        </row>
        <row r="436">
          <cell r="D436" t="str">
            <v>Filled</v>
          </cell>
          <cell r="F436">
            <v>29</v>
          </cell>
        </row>
        <row r="437">
          <cell r="D437" t="str">
            <v>Filled</v>
          </cell>
          <cell r="F437">
            <v>29</v>
          </cell>
        </row>
        <row r="438">
          <cell r="D438" t="str">
            <v>Filled</v>
          </cell>
          <cell r="F438">
            <v>29</v>
          </cell>
        </row>
        <row r="439">
          <cell r="D439" t="str">
            <v>Filled</v>
          </cell>
          <cell r="F439">
            <v>29</v>
          </cell>
        </row>
        <row r="440">
          <cell r="D440" t="str">
            <v>Filled</v>
          </cell>
          <cell r="F440">
            <v>29</v>
          </cell>
        </row>
        <row r="441">
          <cell r="D441" t="str">
            <v>Filled</v>
          </cell>
          <cell r="F441">
            <v>30</v>
          </cell>
        </row>
        <row r="442">
          <cell r="D442" t="str">
            <v>Filled</v>
          </cell>
          <cell r="F442">
            <v>30</v>
          </cell>
        </row>
        <row r="443">
          <cell r="D443" t="str">
            <v>Filled</v>
          </cell>
          <cell r="F443">
            <v>30</v>
          </cell>
        </row>
        <row r="444">
          <cell r="D444" t="str">
            <v>Filled</v>
          </cell>
          <cell r="F444">
            <v>11</v>
          </cell>
        </row>
        <row r="445">
          <cell r="D445" t="str">
            <v>Filled</v>
          </cell>
          <cell r="F445">
            <v>25</v>
          </cell>
        </row>
        <row r="446">
          <cell r="D446" t="str">
            <v>Filled</v>
          </cell>
          <cell r="F446">
            <v>10</v>
          </cell>
        </row>
        <row r="447">
          <cell r="D447" t="str">
            <v>Filled</v>
          </cell>
          <cell r="F447">
            <v>10</v>
          </cell>
        </row>
        <row r="448">
          <cell r="D448" t="str">
            <v>Filled</v>
          </cell>
          <cell r="F448">
            <v>10</v>
          </cell>
        </row>
        <row r="449">
          <cell r="D449" t="str">
            <v>Filled</v>
          </cell>
          <cell r="F449">
            <v>10</v>
          </cell>
        </row>
        <row r="450">
          <cell r="D450" t="str">
            <v>Filled</v>
          </cell>
          <cell r="F450">
            <v>9</v>
          </cell>
        </row>
        <row r="451">
          <cell r="D451" t="str">
            <v>Filled</v>
          </cell>
          <cell r="F451">
            <v>9</v>
          </cell>
        </row>
        <row r="452">
          <cell r="D452" t="str">
            <v>Filled</v>
          </cell>
          <cell r="F452">
            <v>11</v>
          </cell>
        </row>
        <row r="453">
          <cell r="D453" t="str">
            <v>Filled</v>
          </cell>
          <cell r="F453">
            <v>14</v>
          </cell>
        </row>
        <row r="454">
          <cell r="D454" t="str">
            <v>Filled</v>
          </cell>
          <cell r="F454">
            <v>10</v>
          </cell>
        </row>
        <row r="455">
          <cell r="D455" t="str">
            <v>Filled</v>
          </cell>
          <cell r="F455">
            <v>10</v>
          </cell>
        </row>
        <row r="456">
          <cell r="D456" t="str">
            <v>Filled</v>
          </cell>
          <cell r="F456">
            <v>10</v>
          </cell>
        </row>
        <row r="457">
          <cell r="D457" t="str">
            <v>Filled</v>
          </cell>
          <cell r="F457">
            <v>10</v>
          </cell>
        </row>
        <row r="458">
          <cell r="D458" t="str">
            <v>Filled</v>
          </cell>
          <cell r="F458">
            <v>10</v>
          </cell>
        </row>
        <row r="459">
          <cell r="D459" t="str">
            <v>Filled</v>
          </cell>
          <cell r="F459">
            <v>10</v>
          </cell>
        </row>
        <row r="460">
          <cell r="D460" t="str">
            <v>Filled</v>
          </cell>
          <cell r="F460">
            <v>11</v>
          </cell>
        </row>
        <row r="461">
          <cell r="D461" t="str">
            <v>Filled</v>
          </cell>
          <cell r="F461">
            <v>10</v>
          </cell>
        </row>
        <row r="462">
          <cell r="D462" t="str">
            <v>Filled</v>
          </cell>
          <cell r="F462">
            <v>11</v>
          </cell>
        </row>
        <row r="463">
          <cell r="D463" t="str">
            <v>Filled</v>
          </cell>
          <cell r="F463">
            <v>10</v>
          </cell>
        </row>
        <row r="464">
          <cell r="D464" t="str">
            <v>Filled</v>
          </cell>
          <cell r="F464">
            <v>11</v>
          </cell>
        </row>
        <row r="465">
          <cell r="D465" t="str">
            <v>Filled</v>
          </cell>
          <cell r="F465">
            <v>10</v>
          </cell>
        </row>
        <row r="466">
          <cell r="D466" t="str">
            <v>Filled</v>
          </cell>
          <cell r="F466">
            <v>11</v>
          </cell>
        </row>
        <row r="467">
          <cell r="D467" t="str">
            <v>Filled</v>
          </cell>
          <cell r="F467">
            <v>11</v>
          </cell>
        </row>
        <row r="468">
          <cell r="D468" t="str">
            <v>Filled</v>
          </cell>
          <cell r="F468">
            <v>11</v>
          </cell>
        </row>
        <row r="469">
          <cell r="D469" t="str">
            <v>Filled</v>
          </cell>
          <cell r="F469">
            <v>11</v>
          </cell>
        </row>
        <row r="470">
          <cell r="D470" t="str">
            <v>Filled</v>
          </cell>
          <cell r="F470">
            <v>11</v>
          </cell>
        </row>
        <row r="471">
          <cell r="D471" t="str">
            <v>Filled</v>
          </cell>
          <cell r="F471">
            <v>13</v>
          </cell>
        </row>
        <row r="472">
          <cell r="D472" t="str">
            <v>Filled</v>
          </cell>
          <cell r="F472">
            <v>13</v>
          </cell>
        </row>
        <row r="473">
          <cell r="D473" t="str">
            <v>Filled</v>
          </cell>
          <cell r="F473">
            <v>12</v>
          </cell>
        </row>
        <row r="474">
          <cell r="D474" t="str">
            <v>Filled</v>
          </cell>
          <cell r="F474">
            <v>12</v>
          </cell>
        </row>
        <row r="475">
          <cell r="D475" t="str">
            <v>Filled</v>
          </cell>
          <cell r="F475">
            <v>12</v>
          </cell>
        </row>
        <row r="476">
          <cell r="D476" t="str">
            <v>Filled</v>
          </cell>
          <cell r="F476">
            <v>12</v>
          </cell>
        </row>
        <row r="477">
          <cell r="D477" t="str">
            <v>Filled</v>
          </cell>
          <cell r="F477">
            <v>13</v>
          </cell>
        </row>
        <row r="478">
          <cell r="D478" t="str">
            <v>Filled</v>
          </cell>
          <cell r="F478">
            <v>13</v>
          </cell>
        </row>
        <row r="479">
          <cell r="D479" t="str">
            <v>Filled</v>
          </cell>
          <cell r="F479">
            <v>13</v>
          </cell>
        </row>
        <row r="480">
          <cell r="D480" t="str">
            <v>Filled</v>
          </cell>
          <cell r="F480">
            <v>13</v>
          </cell>
        </row>
        <row r="481">
          <cell r="D481" t="str">
            <v>Filled</v>
          </cell>
          <cell r="F481">
            <v>13</v>
          </cell>
        </row>
        <row r="482">
          <cell r="D482" t="str">
            <v>Filled</v>
          </cell>
          <cell r="F482">
            <v>17</v>
          </cell>
        </row>
        <row r="483">
          <cell r="D483" t="str">
            <v>Filled</v>
          </cell>
          <cell r="F483">
            <v>17</v>
          </cell>
        </row>
        <row r="484">
          <cell r="D484" t="str">
            <v>Filled</v>
          </cell>
          <cell r="F484">
            <v>18</v>
          </cell>
        </row>
        <row r="485">
          <cell r="D485" t="str">
            <v>Filled</v>
          </cell>
          <cell r="F485">
            <v>13</v>
          </cell>
        </row>
        <row r="486">
          <cell r="D486" t="str">
            <v>Filled</v>
          </cell>
          <cell r="F486">
            <v>14</v>
          </cell>
        </row>
        <row r="487">
          <cell r="D487" t="str">
            <v>Filled</v>
          </cell>
          <cell r="F487">
            <v>14</v>
          </cell>
        </row>
        <row r="488">
          <cell r="D488" t="str">
            <v>Filled</v>
          </cell>
          <cell r="F488">
            <v>14</v>
          </cell>
        </row>
        <row r="489">
          <cell r="D489" t="str">
            <v>Filled</v>
          </cell>
          <cell r="F489">
            <v>14</v>
          </cell>
        </row>
        <row r="490">
          <cell r="D490" t="str">
            <v>Filled</v>
          </cell>
          <cell r="F490">
            <v>14</v>
          </cell>
        </row>
        <row r="491">
          <cell r="D491" t="str">
            <v>Filled</v>
          </cell>
          <cell r="F491">
            <v>14</v>
          </cell>
        </row>
        <row r="492">
          <cell r="D492" t="str">
            <v>Filled</v>
          </cell>
          <cell r="F492">
            <v>14</v>
          </cell>
        </row>
        <row r="493">
          <cell r="D493" t="str">
            <v>Filled</v>
          </cell>
          <cell r="F493">
            <v>16</v>
          </cell>
        </row>
        <row r="494">
          <cell r="D494" t="str">
            <v>Filled</v>
          </cell>
          <cell r="F494">
            <v>15</v>
          </cell>
        </row>
        <row r="495">
          <cell r="D495" t="str">
            <v>Filled</v>
          </cell>
          <cell r="F495">
            <v>15</v>
          </cell>
        </row>
        <row r="496">
          <cell r="D496" t="str">
            <v>Filled</v>
          </cell>
          <cell r="F496">
            <v>16</v>
          </cell>
        </row>
        <row r="497">
          <cell r="D497" t="str">
            <v>Filled</v>
          </cell>
          <cell r="F497">
            <v>15</v>
          </cell>
        </row>
        <row r="498">
          <cell r="D498" t="str">
            <v>Filled</v>
          </cell>
          <cell r="F498">
            <v>15</v>
          </cell>
        </row>
        <row r="499">
          <cell r="D499" t="str">
            <v>Filled</v>
          </cell>
          <cell r="F499">
            <v>23</v>
          </cell>
        </row>
        <row r="500">
          <cell r="D500" t="str">
            <v>Filled</v>
          </cell>
          <cell r="F500">
            <v>24</v>
          </cell>
        </row>
        <row r="501">
          <cell r="D501" t="str">
            <v>Filled</v>
          </cell>
          <cell r="F501">
            <v>24</v>
          </cell>
        </row>
        <row r="502">
          <cell r="D502" t="str">
            <v>Filled</v>
          </cell>
          <cell r="F502">
            <v>16</v>
          </cell>
        </row>
        <row r="503">
          <cell r="D503" t="str">
            <v>Filled</v>
          </cell>
          <cell r="F503">
            <v>16</v>
          </cell>
        </row>
        <row r="504">
          <cell r="D504" t="str">
            <v>Filled</v>
          </cell>
          <cell r="F504">
            <v>16</v>
          </cell>
        </row>
        <row r="505">
          <cell r="D505" t="str">
            <v>Filled</v>
          </cell>
          <cell r="F505">
            <v>16</v>
          </cell>
        </row>
        <row r="506">
          <cell r="D506" t="str">
            <v>Filled</v>
          </cell>
          <cell r="F506">
            <v>18</v>
          </cell>
        </row>
        <row r="507">
          <cell r="D507" t="str">
            <v>Filled</v>
          </cell>
          <cell r="F507">
            <v>20</v>
          </cell>
        </row>
        <row r="508">
          <cell r="D508" t="str">
            <v>Filled</v>
          </cell>
          <cell r="F508">
            <v>24</v>
          </cell>
        </row>
        <row r="509">
          <cell r="D509" t="str">
            <v>Filled</v>
          </cell>
          <cell r="F509">
            <v>16</v>
          </cell>
        </row>
        <row r="510">
          <cell r="D510" t="str">
            <v>Filled</v>
          </cell>
          <cell r="F510">
            <v>17</v>
          </cell>
        </row>
        <row r="511">
          <cell r="D511" t="str">
            <v>Filled</v>
          </cell>
          <cell r="F511">
            <v>17</v>
          </cell>
        </row>
        <row r="512">
          <cell r="D512" t="str">
            <v>Filled</v>
          </cell>
          <cell r="F512">
            <v>17</v>
          </cell>
        </row>
        <row r="513">
          <cell r="D513" t="str">
            <v>Filled</v>
          </cell>
          <cell r="F513">
            <v>17</v>
          </cell>
        </row>
        <row r="514">
          <cell r="D514" t="str">
            <v>Filled</v>
          </cell>
          <cell r="F514">
            <v>18</v>
          </cell>
        </row>
        <row r="515">
          <cell r="D515" t="str">
            <v>Filled</v>
          </cell>
          <cell r="F515">
            <v>17</v>
          </cell>
        </row>
        <row r="516">
          <cell r="D516" t="str">
            <v>Filled</v>
          </cell>
          <cell r="F516">
            <v>18</v>
          </cell>
        </row>
        <row r="517">
          <cell r="D517" t="str">
            <v>Filled</v>
          </cell>
          <cell r="F517">
            <v>18</v>
          </cell>
        </row>
        <row r="518">
          <cell r="D518" t="str">
            <v>Filled</v>
          </cell>
          <cell r="F518">
            <v>19</v>
          </cell>
        </row>
        <row r="519">
          <cell r="D519" t="str">
            <v>Filled</v>
          </cell>
          <cell r="F519">
            <v>19</v>
          </cell>
        </row>
        <row r="520">
          <cell r="D520" t="str">
            <v>Filled</v>
          </cell>
          <cell r="F520">
            <v>19</v>
          </cell>
        </row>
        <row r="521">
          <cell r="D521" t="str">
            <v>Filled</v>
          </cell>
          <cell r="F521">
            <v>19</v>
          </cell>
        </row>
        <row r="522">
          <cell r="D522" t="str">
            <v>Filled</v>
          </cell>
          <cell r="F522">
            <v>19</v>
          </cell>
        </row>
        <row r="523">
          <cell r="D523" t="str">
            <v>Filled</v>
          </cell>
          <cell r="F523">
            <v>20</v>
          </cell>
        </row>
        <row r="524">
          <cell r="D524" t="str">
            <v>Filled</v>
          </cell>
          <cell r="F524">
            <v>20</v>
          </cell>
        </row>
        <row r="525">
          <cell r="D525" t="str">
            <v>Filled</v>
          </cell>
          <cell r="F525">
            <v>20</v>
          </cell>
        </row>
        <row r="526">
          <cell r="D526" t="str">
            <v>Filled</v>
          </cell>
          <cell r="F526">
            <v>20</v>
          </cell>
        </row>
        <row r="527">
          <cell r="D527" t="str">
            <v>Filled</v>
          </cell>
          <cell r="F527">
            <v>19</v>
          </cell>
        </row>
        <row r="528">
          <cell r="D528" t="str">
            <v>Filled</v>
          </cell>
          <cell r="F528">
            <v>19</v>
          </cell>
        </row>
        <row r="529">
          <cell r="D529" t="str">
            <v>Filled</v>
          </cell>
          <cell r="F529">
            <v>19</v>
          </cell>
        </row>
        <row r="530">
          <cell r="D530" t="str">
            <v>Filled</v>
          </cell>
          <cell r="F530">
            <v>19</v>
          </cell>
        </row>
        <row r="531">
          <cell r="D531" t="str">
            <v>Filled</v>
          </cell>
          <cell r="F531">
            <v>20</v>
          </cell>
        </row>
        <row r="532">
          <cell r="D532" t="str">
            <v>Filled</v>
          </cell>
          <cell r="F532">
            <v>20</v>
          </cell>
        </row>
        <row r="533">
          <cell r="D533" t="str">
            <v>Filled</v>
          </cell>
          <cell r="F533">
            <v>20</v>
          </cell>
        </row>
        <row r="534">
          <cell r="D534" t="str">
            <v>Filled</v>
          </cell>
          <cell r="F534">
            <v>20</v>
          </cell>
        </row>
        <row r="535">
          <cell r="D535" t="str">
            <v>Filled</v>
          </cell>
          <cell r="F535">
            <v>21</v>
          </cell>
        </row>
        <row r="536">
          <cell r="D536" t="str">
            <v>Filled</v>
          </cell>
          <cell r="F536">
            <v>24</v>
          </cell>
        </row>
        <row r="537">
          <cell r="D537" t="str">
            <v>Filled</v>
          </cell>
          <cell r="F537">
            <v>23</v>
          </cell>
        </row>
        <row r="538">
          <cell r="D538" t="str">
            <v>Filled</v>
          </cell>
          <cell r="F538">
            <v>23</v>
          </cell>
        </row>
        <row r="539">
          <cell r="D539" t="str">
            <v>Filled</v>
          </cell>
          <cell r="F539">
            <v>24</v>
          </cell>
        </row>
        <row r="540">
          <cell r="D540" t="str">
            <v>Filled</v>
          </cell>
          <cell r="F540">
            <v>24</v>
          </cell>
        </row>
        <row r="541">
          <cell r="D541" t="str">
            <v>Filled</v>
          </cell>
          <cell r="F541">
            <v>28</v>
          </cell>
        </row>
        <row r="542">
          <cell r="D542" t="str">
            <v>Filled</v>
          </cell>
          <cell r="F542">
            <v>28</v>
          </cell>
        </row>
        <row r="543">
          <cell r="D543" t="str">
            <v>Filled</v>
          </cell>
          <cell r="F543">
            <v>29</v>
          </cell>
        </row>
        <row r="544">
          <cell r="D544" t="str">
            <v>Filled</v>
          </cell>
          <cell r="F544">
            <v>29</v>
          </cell>
        </row>
        <row r="545">
          <cell r="D545" t="str">
            <v>Filled</v>
          </cell>
          <cell r="F545">
            <v>24</v>
          </cell>
        </row>
        <row r="546">
          <cell r="D546" t="str">
            <v>Filled</v>
          </cell>
          <cell r="F546">
            <v>24</v>
          </cell>
        </row>
        <row r="547">
          <cell r="D547" t="str">
            <v>Filled</v>
          </cell>
          <cell r="F547">
            <v>25</v>
          </cell>
        </row>
        <row r="548">
          <cell r="D548" t="str">
            <v>Filled</v>
          </cell>
          <cell r="F548">
            <v>24</v>
          </cell>
        </row>
        <row r="549">
          <cell r="D549" t="str">
            <v>Filled</v>
          </cell>
          <cell r="F549">
            <v>24</v>
          </cell>
        </row>
        <row r="550">
          <cell r="D550" t="str">
            <v>Filled</v>
          </cell>
          <cell r="F550">
            <v>24</v>
          </cell>
        </row>
        <row r="551">
          <cell r="D551" t="str">
            <v>Filled</v>
          </cell>
          <cell r="F551">
            <v>25</v>
          </cell>
        </row>
        <row r="552">
          <cell r="D552" t="str">
            <v>Filled</v>
          </cell>
          <cell r="F552">
            <v>26</v>
          </cell>
        </row>
        <row r="553">
          <cell r="D553" t="str">
            <v>Filled</v>
          </cell>
          <cell r="F553">
            <v>25</v>
          </cell>
        </row>
        <row r="554">
          <cell r="D554" t="str">
            <v>Filled</v>
          </cell>
          <cell r="F554">
            <v>26</v>
          </cell>
        </row>
        <row r="555">
          <cell r="D555" t="str">
            <v>Filled</v>
          </cell>
          <cell r="F555">
            <v>26</v>
          </cell>
        </row>
        <row r="556">
          <cell r="D556" t="str">
            <v>Filled</v>
          </cell>
          <cell r="F556">
            <v>26</v>
          </cell>
        </row>
        <row r="557">
          <cell r="D557" t="str">
            <v>Filled</v>
          </cell>
          <cell r="F557">
            <v>27</v>
          </cell>
        </row>
        <row r="558">
          <cell r="D558" t="str">
            <v>Filled</v>
          </cell>
          <cell r="F558">
            <v>27</v>
          </cell>
        </row>
        <row r="559">
          <cell r="D559" t="str">
            <v>Filled</v>
          </cell>
          <cell r="F559">
            <v>26</v>
          </cell>
        </row>
        <row r="560">
          <cell r="D560" t="str">
            <v>Filled</v>
          </cell>
          <cell r="F560">
            <v>27</v>
          </cell>
        </row>
        <row r="561">
          <cell r="D561" t="str">
            <v>Filled</v>
          </cell>
          <cell r="F561">
            <v>27</v>
          </cell>
        </row>
        <row r="562">
          <cell r="D562" t="str">
            <v>Filled</v>
          </cell>
          <cell r="F562">
            <v>31</v>
          </cell>
        </row>
        <row r="563">
          <cell r="D563" t="str">
            <v>Filled</v>
          </cell>
          <cell r="F563">
            <v>27</v>
          </cell>
        </row>
        <row r="564">
          <cell r="D564" t="str">
            <v>Filled</v>
          </cell>
          <cell r="F564">
            <v>28</v>
          </cell>
        </row>
        <row r="565">
          <cell r="D565" t="str">
            <v>Filled</v>
          </cell>
          <cell r="F565">
            <v>28</v>
          </cell>
        </row>
        <row r="566">
          <cell r="D566" t="str">
            <v>Filled</v>
          </cell>
          <cell r="F566">
            <v>27</v>
          </cell>
        </row>
        <row r="567">
          <cell r="D567" t="str">
            <v>Filled</v>
          </cell>
          <cell r="F567">
            <v>27</v>
          </cell>
        </row>
        <row r="568">
          <cell r="D568" t="str">
            <v>Filled</v>
          </cell>
          <cell r="F568">
            <v>27</v>
          </cell>
        </row>
        <row r="569">
          <cell r="D569" t="str">
            <v>Filled</v>
          </cell>
          <cell r="F569">
            <v>28</v>
          </cell>
        </row>
        <row r="570">
          <cell r="D570" t="str">
            <v>Filled</v>
          </cell>
          <cell r="F570">
            <v>28</v>
          </cell>
        </row>
        <row r="571">
          <cell r="D571" t="str">
            <v>Filled</v>
          </cell>
          <cell r="F571">
            <v>29</v>
          </cell>
        </row>
        <row r="572">
          <cell r="D572" t="str">
            <v>Filled</v>
          </cell>
          <cell r="F572">
            <v>30</v>
          </cell>
        </row>
        <row r="573">
          <cell r="D573" t="str">
            <v>Filled</v>
          </cell>
          <cell r="F573">
            <v>29</v>
          </cell>
        </row>
        <row r="574">
          <cell r="D574" t="str">
            <v>Filled</v>
          </cell>
          <cell r="F574">
            <v>31</v>
          </cell>
        </row>
        <row r="575">
          <cell r="D575" t="str">
            <v>Filled</v>
          </cell>
          <cell r="F575">
            <v>30</v>
          </cell>
        </row>
        <row r="576">
          <cell r="D576" t="str">
            <v>Filled</v>
          </cell>
          <cell r="F576">
            <v>29</v>
          </cell>
        </row>
        <row r="577">
          <cell r="D577" t="str">
            <v>Filled</v>
          </cell>
          <cell r="F577">
            <v>29</v>
          </cell>
        </row>
        <row r="578">
          <cell r="D578" t="str">
            <v>Filled</v>
          </cell>
          <cell r="F578">
            <v>29</v>
          </cell>
        </row>
        <row r="579">
          <cell r="D579" t="str">
            <v>Filled</v>
          </cell>
          <cell r="F579">
            <v>31</v>
          </cell>
        </row>
        <row r="580">
          <cell r="D580" t="str">
            <v>Filled</v>
          </cell>
          <cell r="F580">
            <v>30</v>
          </cell>
        </row>
        <row r="581">
          <cell r="D581" t="str">
            <v>Filled</v>
          </cell>
          <cell r="F581">
            <v>30</v>
          </cell>
        </row>
        <row r="582">
          <cell r="D582" t="str">
            <v>Filled</v>
          </cell>
          <cell r="F582">
            <v>31</v>
          </cell>
        </row>
        <row r="583">
          <cell r="D583" t="str">
            <v>Filled</v>
          </cell>
          <cell r="F583">
            <v>31</v>
          </cell>
        </row>
        <row r="584">
          <cell r="D584" t="str">
            <v>Filled</v>
          </cell>
          <cell r="F584">
            <v>31</v>
          </cell>
        </row>
        <row r="585">
          <cell r="D585" t="str">
            <v>Filled</v>
          </cell>
          <cell r="F585">
            <v>31</v>
          </cell>
        </row>
        <row r="586">
          <cell r="D586" t="str">
            <v>Filled</v>
          </cell>
          <cell r="F586">
            <v>30</v>
          </cell>
        </row>
        <row r="587">
          <cell r="D587" t="str">
            <v>Filled</v>
          </cell>
          <cell r="F587">
            <v>31</v>
          </cell>
        </row>
        <row r="588">
          <cell r="D588" t="str">
            <v>Filled</v>
          </cell>
          <cell r="F588">
            <v>31</v>
          </cell>
        </row>
        <row r="589">
          <cell r="D589" t="str">
            <v>Filled</v>
          </cell>
          <cell r="F589">
            <v>31</v>
          </cell>
        </row>
        <row r="590">
          <cell r="D590" t="str">
            <v>Filled</v>
          </cell>
          <cell r="F590">
            <v>31</v>
          </cell>
        </row>
        <row r="591">
          <cell r="D591" t="str">
            <v>Filled</v>
          </cell>
          <cell r="F591">
            <v>31</v>
          </cell>
        </row>
        <row r="592">
          <cell r="D592" t="str">
            <v>Filled</v>
          </cell>
          <cell r="F592">
            <v>32</v>
          </cell>
        </row>
        <row r="593">
          <cell r="D593" t="str">
            <v>Filled</v>
          </cell>
          <cell r="F593">
            <v>33</v>
          </cell>
        </row>
        <row r="594">
          <cell r="D594" t="str">
            <v>Filled</v>
          </cell>
          <cell r="F594">
            <v>31</v>
          </cell>
        </row>
        <row r="595">
          <cell r="D595" t="str">
            <v>Filled</v>
          </cell>
          <cell r="F595">
            <v>32</v>
          </cell>
        </row>
        <row r="596">
          <cell r="D596" t="str">
            <v>Filled</v>
          </cell>
          <cell r="F596">
            <v>33</v>
          </cell>
        </row>
        <row r="597">
          <cell r="D597" t="str">
            <v>Filled</v>
          </cell>
          <cell r="F597">
            <v>31</v>
          </cell>
        </row>
        <row r="598">
          <cell r="D598" t="str">
            <v>Filled</v>
          </cell>
          <cell r="F598">
            <v>33</v>
          </cell>
        </row>
        <row r="599">
          <cell r="D599" t="str">
            <v>Filled</v>
          </cell>
          <cell r="F599">
            <v>34</v>
          </cell>
        </row>
        <row r="600">
          <cell r="D600" t="str">
            <v>Filled</v>
          </cell>
          <cell r="F600">
            <v>31</v>
          </cell>
        </row>
        <row r="601">
          <cell r="D601" t="str">
            <v>Filled</v>
          </cell>
          <cell r="F601">
            <v>31</v>
          </cell>
        </row>
        <row r="602">
          <cell r="D602" t="str">
            <v>Filled</v>
          </cell>
          <cell r="F602">
            <v>31</v>
          </cell>
        </row>
        <row r="603">
          <cell r="D603" t="str">
            <v>Filled</v>
          </cell>
          <cell r="F603">
            <v>31</v>
          </cell>
        </row>
        <row r="604">
          <cell r="D604" t="str">
            <v>Filled</v>
          </cell>
          <cell r="F604">
            <v>31</v>
          </cell>
        </row>
        <row r="605">
          <cell r="D605" t="str">
            <v>Filled</v>
          </cell>
          <cell r="F605">
            <v>32</v>
          </cell>
        </row>
        <row r="606">
          <cell r="D606" t="str">
            <v>Filled</v>
          </cell>
          <cell r="F606">
            <v>32</v>
          </cell>
        </row>
        <row r="607">
          <cell r="D607" t="str">
            <v>Filled</v>
          </cell>
          <cell r="F607">
            <v>32</v>
          </cell>
        </row>
        <row r="608">
          <cell r="D608" t="str">
            <v>Filled</v>
          </cell>
          <cell r="F608">
            <v>32</v>
          </cell>
        </row>
        <row r="609">
          <cell r="D609" t="str">
            <v>Filled</v>
          </cell>
          <cell r="F609">
            <v>32</v>
          </cell>
        </row>
        <row r="610">
          <cell r="D610" t="str">
            <v>Filled</v>
          </cell>
          <cell r="F610">
            <v>33</v>
          </cell>
        </row>
        <row r="611">
          <cell r="D611" t="str">
            <v>Filled</v>
          </cell>
          <cell r="F611">
            <v>33</v>
          </cell>
        </row>
        <row r="612">
          <cell r="D612" t="str">
            <v>Filled</v>
          </cell>
          <cell r="F612">
            <v>33</v>
          </cell>
        </row>
        <row r="613">
          <cell r="D613" t="str">
            <v>Filled</v>
          </cell>
          <cell r="F613">
            <v>33</v>
          </cell>
        </row>
        <row r="614">
          <cell r="D614" t="str">
            <v>Filled</v>
          </cell>
          <cell r="F614">
            <v>33</v>
          </cell>
        </row>
        <row r="615">
          <cell r="D615" t="str">
            <v>Filled</v>
          </cell>
          <cell r="F615">
            <v>34</v>
          </cell>
        </row>
        <row r="616">
          <cell r="D616" t="str">
            <v>Filled</v>
          </cell>
          <cell r="F616">
            <v>34</v>
          </cell>
        </row>
        <row r="617">
          <cell r="D617" t="str">
            <v>Filled</v>
          </cell>
          <cell r="F617">
            <v>34</v>
          </cell>
        </row>
        <row r="618">
          <cell r="D618" t="str">
            <v>Filled</v>
          </cell>
          <cell r="F618">
            <v>34</v>
          </cell>
        </row>
        <row r="619">
          <cell r="D619" t="str">
            <v>Filled</v>
          </cell>
          <cell r="F619">
            <v>34</v>
          </cell>
        </row>
        <row r="620">
          <cell r="D620" t="str">
            <v>Filled</v>
          </cell>
          <cell r="F620">
            <v>35</v>
          </cell>
        </row>
        <row r="621">
          <cell r="D621" t="str">
            <v>Filled</v>
          </cell>
          <cell r="F621">
            <v>35</v>
          </cell>
        </row>
        <row r="622">
          <cell r="D622" t="str">
            <v>Filled</v>
          </cell>
          <cell r="F622">
            <v>35</v>
          </cell>
        </row>
        <row r="623">
          <cell r="D623" t="str">
            <v>Filled</v>
          </cell>
          <cell r="F623">
            <v>35</v>
          </cell>
        </row>
        <row r="624">
          <cell r="D624" t="str">
            <v>Filled</v>
          </cell>
          <cell r="F624">
            <v>35</v>
          </cell>
        </row>
        <row r="625">
          <cell r="D625" t="str">
            <v>Filled</v>
          </cell>
          <cell r="F625">
            <v>32</v>
          </cell>
        </row>
        <row r="626">
          <cell r="D626" t="str">
            <v>Filled</v>
          </cell>
          <cell r="F626">
            <v>35</v>
          </cell>
        </row>
        <row r="627">
          <cell r="D627" t="str">
            <v>Filled</v>
          </cell>
          <cell r="F627">
            <v>32</v>
          </cell>
        </row>
        <row r="628">
          <cell r="D628" t="str">
            <v>Filled</v>
          </cell>
          <cell r="F628">
            <v>33</v>
          </cell>
        </row>
        <row r="629">
          <cell r="D629" t="str">
            <v>Filled</v>
          </cell>
          <cell r="F629">
            <v>31</v>
          </cell>
        </row>
        <row r="630">
          <cell r="D630" t="str">
            <v>Filled</v>
          </cell>
          <cell r="F630">
            <v>32</v>
          </cell>
        </row>
        <row r="631">
          <cell r="D631" t="str">
            <v>Filled</v>
          </cell>
          <cell r="F631">
            <v>32</v>
          </cell>
        </row>
        <row r="632">
          <cell r="D632" t="str">
            <v>Filled</v>
          </cell>
          <cell r="F632">
            <v>32</v>
          </cell>
        </row>
        <row r="633">
          <cell r="D633" t="str">
            <v>Filled</v>
          </cell>
          <cell r="F633">
            <v>32</v>
          </cell>
        </row>
        <row r="634">
          <cell r="D634" t="str">
            <v>Filled</v>
          </cell>
          <cell r="F634">
            <v>32</v>
          </cell>
        </row>
        <row r="635">
          <cell r="D635" t="str">
            <v>Filled</v>
          </cell>
          <cell r="F635">
            <v>32</v>
          </cell>
        </row>
        <row r="636">
          <cell r="D636" t="str">
            <v>Filled</v>
          </cell>
          <cell r="F636">
            <v>32</v>
          </cell>
        </row>
        <row r="637">
          <cell r="D637" t="str">
            <v>Filled</v>
          </cell>
          <cell r="F637">
            <v>33</v>
          </cell>
        </row>
        <row r="638">
          <cell r="D638" t="str">
            <v>Filled</v>
          </cell>
          <cell r="F638">
            <v>33</v>
          </cell>
        </row>
        <row r="639">
          <cell r="D639" t="str">
            <v>Filled</v>
          </cell>
          <cell r="F639">
            <v>33</v>
          </cell>
        </row>
        <row r="640">
          <cell r="D640" t="str">
            <v>Filled</v>
          </cell>
          <cell r="F640">
            <v>33</v>
          </cell>
        </row>
        <row r="641">
          <cell r="D641" t="str">
            <v>Filled</v>
          </cell>
          <cell r="F641">
            <v>33</v>
          </cell>
        </row>
        <row r="642">
          <cell r="D642" t="str">
            <v>Filled</v>
          </cell>
          <cell r="F642">
            <v>34</v>
          </cell>
        </row>
        <row r="643">
          <cell r="D643" t="str">
            <v>Filled</v>
          </cell>
          <cell r="F643">
            <v>34</v>
          </cell>
        </row>
        <row r="644">
          <cell r="D644" t="str">
            <v>Filled</v>
          </cell>
          <cell r="F644">
            <v>34</v>
          </cell>
        </row>
        <row r="645">
          <cell r="D645" t="str">
            <v>Filled</v>
          </cell>
          <cell r="F645">
            <v>34</v>
          </cell>
        </row>
        <row r="646">
          <cell r="D646" t="str">
            <v>Filled</v>
          </cell>
          <cell r="F646">
            <v>34</v>
          </cell>
        </row>
        <row r="647">
          <cell r="D647" t="str">
            <v>Filled</v>
          </cell>
          <cell r="F647">
            <v>35</v>
          </cell>
        </row>
        <row r="648">
          <cell r="D648" t="str">
            <v>Filled</v>
          </cell>
          <cell r="F648">
            <v>35</v>
          </cell>
        </row>
        <row r="649">
          <cell r="D649" t="str">
            <v>Filled</v>
          </cell>
          <cell r="F649">
            <v>35</v>
          </cell>
        </row>
        <row r="650">
          <cell r="D650" t="str">
            <v>Filled</v>
          </cell>
          <cell r="F650">
            <v>35</v>
          </cell>
        </row>
        <row r="651">
          <cell r="D651" t="str">
            <v>Filled</v>
          </cell>
          <cell r="F651">
            <v>35</v>
          </cell>
        </row>
        <row r="652">
          <cell r="D652" t="str">
            <v>Filled</v>
          </cell>
          <cell r="F652">
            <v>36</v>
          </cell>
        </row>
        <row r="653">
          <cell r="D653" t="str">
            <v>Filled</v>
          </cell>
          <cell r="F653">
            <v>36</v>
          </cell>
        </row>
        <row r="654">
          <cell r="D654" t="str">
            <v>Filled</v>
          </cell>
          <cell r="F654">
            <v>36</v>
          </cell>
        </row>
        <row r="655">
          <cell r="D655" t="str">
            <v>Filled</v>
          </cell>
          <cell r="F655">
            <v>36</v>
          </cell>
        </row>
        <row r="656">
          <cell r="D656" t="str">
            <v>Filled</v>
          </cell>
          <cell r="F656">
            <v>32</v>
          </cell>
        </row>
        <row r="657">
          <cell r="D657" t="str">
            <v>Filled</v>
          </cell>
          <cell r="F657">
            <v>32</v>
          </cell>
        </row>
        <row r="658">
          <cell r="D658" t="str">
            <v>Filled</v>
          </cell>
          <cell r="F658">
            <v>33</v>
          </cell>
        </row>
        <row r="659">
          <cell r="D659" t="str">
            <v>Filled</v>
          </cell>
          <cell r="F659">
            <v>34</v>
          </cell>
        </row>
        <row r="660">
          <cell r="D660" t="str">
            <v>Filled</v>
          </cell>
          <cell r="F660">
            <v>34</v>
          </cell>
        </row>
        <row r="661">
          <cell r="D661" t="str">
            <v>Filled</v>
          </cell>
          <cell r="F661">
            <v>33</v>
          </cell>
        </row>
        <row r="662">
          <cell r="D662" t="str">
            <v>Filled</v>
          </cell>
          <cell r="F662">
            <v>33</v>
          </cell>
        </row>
        <row r="663">
          <cell r="D663" t="str">
            <v>Filled</v>
          </cell>
          <cell r="F663">
            <v>32</v>
          </cell>
        </row>
        <row r="664">
          <cell r="D664" t="str">
            <v>Filled</v>
          </cell>
          <cell r="F664">
            <v>33</v>
          </cell>
        </row>
        <row r="665">
          <cell r="D665" t="str">
            <v>Filled</v>
          </cell>
          <cell r="F665">
            <v>34</v>
          </cell>
        </row>
        <row r="666">
          <cell r="D666" t="str">
            <v>Filled</v>
          </cell>
          <cell r="F666">
            <v>34</v>
          </cell>
        </row>
        <row r="667">
          <cell r="D667" t="str">
            <v>Filled</v>
          </cell>
          <cell r="F667">
            <v>33</v>
          </cell>
        </row>
        <row r="668">
          <cell r="D668" t="str">
            <v>Filled</v>
          </cell>
          <cell r="F668">
            <v>33</v>
          </cell>
        </row>
        <row r="669">
          <cell r="D669" t="str">
            <v>Filled</v>
          </cell>
          <cell r="F669">
            <v>33</v>
          </cell>
        </row>
        <row r="670">
          <cell r="D670" t="str">
            <v>Filled</v>
          </cell>
          <cell r="F670">
            <v>33</v>
          </cell>
        </row>
        <row r="671">
          <cell r="D671" t="str">
            <v>Filled</v>
          </cell>
          <cell r="F671">
            <v>33</v>
          </cell>
        </row>
        <row r="672">
          <cell r="D672" t="str">
            <v>Filled</v>
          </cell>
          <cell r="F672">
            <v>34</v>
          </cell>
        </row>
        <row r="673">
          <cell r="D673" t="str">
            <v>Filled</v>
          </cell>
          <cell r="F673">
            <v>33</v>
          </cell>
        </row>
        <row r="674">
          <cell r="D674" t="str">
            <v>Filled</v>
          </cell>
          <cell r="F674">
            <v>35</v>
          </cell>
        </row>
        <row r="675">
          <cell r="D675" t="str">
            <v>Filled</v>
          </cell>
          <cell r="F675">
            <v>34</v>
          </cell>
        </row>
        <row r="676">
          <cell r="D676" t="str">
            <v>Filled</v>
          </cell>
          <cell r="F676">
            <v>34</v>
          </cell>
        </row>
        <row r="677">
          <cell r="D677" t="str">
            <v>Filled</v>
          </cell>
          <cell r="F677">
            <v>34</v>
          </cell>
        </row>
        <row r="678">
          <cell r="D678" t="str">
            <v>Filled</v>
          </cell>
          <cell r="F678">
            <v>37</v>
          </cell>
        </row>
        <row r="679">
          <cell r="D679" t="str">
            <v>Filled</v>
          </cell>
          <cell r="F679">
            <v>35</v>
          </cell>
        </row>
        <row r="680">
          <cell r="D680" t="str">
            <v>Filled</v>
          </cell>
          <cell r="F680">
            <v>35</v>
          </cell>
        </row>
        <row r="681">
          <cell r="D681" t="str">
            <v>Filled</v>
          </cell>
          <cell r="F681">
            <v>34</v>
          </cell>
        </row>
        <row r="682">
          <cell r="D682" t="str">
            <v>Filled</v>
          </cell>
          <cell r="F682">
            <v>34</v>
          </cell>
        </row>
        <row r="683">
          <cell r="D683" t="str">
            <v>Filled</v>
          </cell>
          <cell r="F683">
            <v>34</v>
          </cell>
        </row>
        <row r="684">
          <cell r="D684" t="str">
            <v>Filled</v>
          </cell>
          <cell r="F684">
            <v>35</v>
          </cell>
        </row>
        <row r="685">
          <cell r="D685" t="str">
            <v>Filled</v>
          </cell>
          <cell r="F685">
            <v>35</v>
          </cell>
        </row>
        <row r="686">
          <cell r="D686" t="str">
            <v>Filled</v>
          </cell>
          <cell r="F686">
            <v>35</v>
          </cell>
        </row>
        <row r="687">
          <cell r="D687" t="str">
            <v>Filled</v>
          </cell>
          <cell r="F687">
            <v>35</v>
          </cell>
        </row>
        <row r="688">
          <cell r="D688" t="str">
            <v>Filled</v>
          </cell>
          <cell r="F688">
            <v>36</v>
          </cell>
        </row>
        <row r="689">
          <cell r="D689" t="str">
            <v>Filled</v>
          </cell>
          <cell r="F689">
            <v>36</v>
          </cell>
        </row>
        <row r="690">
          <cell r="D690" t="str">
            <v>Filled</v>
          </cell>
          <cell r="F690">
            <v>36</v>
          </cell>
        </row>
        <row r="691">
          <cell r="D691" t="str">
            <v>Filled</v>
          </cell>
          <cell r="F691">
            <v>36</v>
          </cell>
        </row>
        <row r="692">
          <cell r="D692" t="str">
            <v>Filled</v>
          </cell>
          <cell r="F692">
            <v>35</v>
          </cell>
        </row>
        <row r="693">
          <cell r="D693" t="str">
            <v>Filled</v>
          </cell>
          <cell r="F693">
            <v>36</v>
          </cell>
        </row>
        <row r="694">
          <cell r="D694" t="str">
            <v>Filled</v>
          </cell>
          <cell r="F694">
            <v>36</v>
          </cell>
        </row>
        <row r="695">
          <cell r="D695" t="str">
            <v>Filled</v>
          </cell>
          <cell r="F695">
            <v>36</v>
          </cell>
        </row>
        <row r="696">
          <cell r="D696" t="str">
            <v>Filled</v>
          </cell>
          <cell r="F696">
            <v>36</v>
          </cell>
        </row>
        <row r="697">
          <cell r="D697" t="str">
            <v>Filled</v>
          </cell>
          <cell r="F697">
            <v>36</v>
          </cell>
        </row>
        <row r="698">
          <cell r="D698" t="str">
            <v>Filled</v>
          </cell>
          <cell r="F698">
            <v>37</v>
          </cell>
        </row>
      </sheetData>
      <sheetData sheetId="1" refreshError="1"/>
      <sheetData sheetId="2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wData"/>
      <sheetName val="AggData"/>
      <sheetName val="Chart"/>
    </sheetNames>
    <sheetDataSet>
      <sheetData sheetId="0">
        <row r="2">
          <cell r="D2" t="str">
            <v>Failed To Fill</v>
          </cell>
          <cell r="F2">
            <v>33</v>
          </cell>
        </row>
        <row r="3">
          <cell r="D3" t="str">
            <v>Failed To Fill</v>
          </cell>
          <cell r="F3">
            <v>33</v>
          </cell>
        </row>
        <row r="4">
          <cell r="D4" t="str">
            <v>Failed To Fill</v>
          </cell>
          <cell r="F4">
            <v>1</v>
          </cell>
        </row>
        <row r="5">
          <cell r="D5" t="str">
            <v>Failed To Fill</v>
          </cell>
          <cell r="F5">
            <v>1</v>
          </cell>
        </row>
        <row r="6">
          <cell r="D6" t="str">
            <v>Failed To Fill</v>
          </cell>
          <cell r="F6">
            <v>3</v>
          </cell>
        </row>
        <row r="7">
          <cell r="D7" t="str">
            <v>Failed To Fill</v>
          </cell>
          <cell r="F7">
            <v>4</v>
          </cell>
        </row>
        <row r="8">
          <cell r="D8" t="str">
            <v>Failed To Fill</v>
          </cell>
          <cell r="F8">
            <v>4</v>
          </cell>
        </row>
        <row r="9">
          <cell r="D9" t="str">
            <v>Failed To Fill</v>
          </cell>
          <cell r="F9">
            <v>16</v>
          </cell>
        </row>
        <row r="10">
          <cell r="D10" t="str">
            <v>Failed To Fill</v>
          </cell>
          <cell r="F10">
            <v>5</v>
          </cell>
        </row>
        <row r="11">
          <cell r="D11" t="str">
            <v>Failed To Fill</v>
          </cell>
          <cell r="F11">
            <v>5</v>
          </cell>
        </row>
        <row r="12">
          <cell r="D12" t="str">
            <v>Failed To Fill</v>
          </cell>
          <cell r="F12">
            <v>5</v>
          </cell>
        </row>
        <row r="13">
          <cell r="D13" t="str">
            <v>Failed To Fill</v>
          </cell>
          <cell r="F13">
            <v>6</v>
          </cell>
        </row>
        <row r="14">
          <cell r="D14" t="str">
            <v>Failed To Fill</v>
          </cell>
          <cell r="F14">
            <v>6</v>
          </cell>
        </row>
        <row r="15">
          <cell r="D15" t="str">
            <v>Failed To Fill</v>
          </cell>
          <cell r="F15">
            <v>7</v>
          </cell>
        </row>
        <row r="16">
          <cell r="D16" t="str">
            <v>Failed To Fill</v>
          </cell>
          <cell r="F16">
            <v>7</v>
          </cell>
        </row>
        <row r="17">
          <cell r="D17" t="str">
            <v>Failed To Fill</v>
          </cell>
          <cell r="F17">
            <v>8</v>
          </cell>
        </row>
        <row r="18">
          <cell r="D18" t="str">
            <v>Failed To Fill</v>
          </cell>
          <cell r="F18">
            <v>9</v>
          </cell>
        </row>
        <row r="19">
          <cell r="D19" t="str">
            <v>Failed To Fill</v>
          </cell>
          <cell r="F19">
            <v>12</v>
          </cell>
        </row>
        <row r="20">
          <cell r="D20" t="str">
            <v>Failed To Fill</v>
          </cell>
          <cell r="F20">
            <v>13</v>
          </cell>
        </row>
        <row r="21">
          <cell r="D21" t="str">
            <v>Failed To Fill</v>
          </cell>
          <cell r="F21">
            <v>13</v>
          </cell>
        </row>
        <row r="22">
          <cell r="D22" t="str">
            <v>Failed To Fill</v>
          </cell>
          <cell r="F22">
            <v>14</v>
          </cell>
        </row>
        <row r="23">
          <cell r="D23" t="str">
            <v>Failed To Fill</v>
          </cell>
          <cell r="F23">
            <v>14</v>
          </cell>
        </row>
        <row r="24">
          <cell r="D24" t="str">
            <v>Failed To Fill</v>
          </cell>
          <cell r="F24">
            <v>14</v>
          </cell>
        </row>
        <row r="25">
          <cell r="D25" t="str">
            <v>Failed To Fill</v>
          </cell>
          <cell r="F25">
            <v>15</v>
          </cell>
        </row>
        <row r="26">
          <cell r="D26" t="str">
            <v>Failed To Fill</v>
          </cell>
          <cell r="F26">
            <v>17</v>
          </cell>
        </row>
        <row r="27">
          <cell r="D27" t="str">
            <v>Failed To Fill</v>
          </cell>
          <cell r="F27">
            <v>18</v>
          </cell>
        </row>
        <row r="28">
          <cell r="D28" t="str">
            <v>Failed To Fill</v>
          </cell>
          <cell r="F28">
            <v>18</v>
          </cell>
        </row>
        <row r="29">
          <cell r="D29" t="str">
            <v>Failed To Fill</v>
          </cell>
          <cell r="F29">
            <v>18</v>
          </cell>
        </row>
        <row r="30">
          <cell r="D30" t="str">
            <v>Failed To Fill</v>
          </cell>
          <cell r="F30">
            <v>19</v>
          </cell>
        </row>
        <row r="31">
          <cell r="D31" t="str">
            <v>Failed To Fill</v>
          </cell>
          <cell r="F31">
            <v>19</v>
          </cell>
        </row>
        <row r="32">
          <cell r="D32" t="str">
            <v>Failed To Fill</v>
          </cell>
          <cell r="F32">
            <v>19</v>
          </cell>
        </row>
        <row r="33">
          <cell r="D33" t="str">
            <v>Failed To Fill</v>
          </cell>
          <cell r="F33">
            <v>23</v>
          </cell>
        </row>
        <row r="34">
          <cell r="D34" t="str">
            <v>Failed To Fill</v>
          </cell>
          <cell r="F34">
            <v>24</v>
          </cell>
        </row>
        <row r="35">
          <cell r="D35" t="str">
            <v>Failed To Fill</v>
          </cell>
          <cell r="F35">
            <v>24</v>
          </cell>
        </row>
        <row r="36">
          <cell r="D36" t="str">
            <v>Failed To Fill</v>
          </cell>
          <cell r="F36">
            <v>25</v>
          </cell>
        </row>
        <row r="37">
          <cell r="D37" t="str">
            <v>Failed To Fill</v>
          </cell>
          <cell r="F37">
            <v>26</v>
          </cell>
        </row>
        <row r="38">
          <cell r="D38" t="str">
            <v>Failed To Fill</v>
          </cell>
          <cell r="F38">
            <v>26</v>
          </cell>
        </row>
        <row r="39">
          <cell r="D39" t="str">
            <v>Failed To Fill</v>
          </cell>
          <cell r="F39">
            <v>26</v>
          </cell>
        </row>
        <row r="40">
          <cell r="D40" t="str">
            <v>Failed To Fill</v>
          </cell>
          <cell r="F40">
            <v>26</v>
          </cell>
        </row>
        <row r="41">
          <cell r="D41" t="str">
            <v>Failed To Fill</v>
          </cell>
          <cell r="F41">
            <v>27</v>
          </cell>
        </row>
        <row r="42">
          <cell r="D42" t="str">
            <v>Failed To Fill</v>
          </cell>
          <cell r="F42">
            <v>27</v>
          </cell>
        </row>
        <row r="43">
          <cell r="D43" t="str">
            <v>Failed To Fill</v>
          </cell>
          <cell r="F43">
            <v>28</v>
          </cell>
        </row>
        <row r="44">
          <cell r="D44" t="str">
            <v>Failed To Fill</v>
          </cell>
          <cell r="F44">
            <v>27</v>
          </cell>
        </row>
        <row r="45">
          <cell r="D45" t="str">
            <v>Failed To Fill</v>
          </cell>
          <cell r="F45">
            <v>28</v>
          </cell>
        </row>
        <row r="46">
          <cell r="D46" t="str">
            <v>Failed To Fill</v>
          </cell>
          <cell r="F46">
            <v>28</v>
          </cell>
        </row>
        <row r="47">
          <cell r="D47" t="str">
            <v>Failed To Fill</v>
          </cell>
          <cell r="F47">
            <v>31</v>
          </cell>
        </row>
        <row r="48">
          <cell r="D48" t="str">
            <v>Failed To Fill</v>
          </cell>
          <cell r="F48">
            <v>33</v>
          </cell>
        </row>
        <row r="49">
          <cell r="D49" t="str">
            <v>Failed To Fill</v>
          </cell>
          <cell r="F49">
            <v>33</v>
          </cell>
        </row>
        <row r="50">
          <cell r="D50" t="str">
            <v>Failed To Fill</v>
          </cell>
          <cell r="F50">
            <v>33</v>
          </cell>
        </row>
        <row r="51">
          <cell r="D51" t="str">
            <v>Failed To Fill</v>
          </cell>
          <cell r="F51">
            <v>35</v>
          </cell>
        </row>
        <row r="52">
          <cell r="D52" t="str">
            <v>Filled</v>
          </cell>
          <cell r="F52">
            <v>1</v>
          </cell>
        </row>
        <row r="53">
          <cell r="D53" t="str">
            <v>Filled</v>
          </cell>
          <cell r="F53">
            <v>3</v>
          </cell>
        </row>
        <row r="54">
          <cell r="D54" t="str">
            <v>Filled</v>
          </cell>
          <cell r="F54">
            <v>31</v>
          </cell>
        </row>
        <row r="55">
          <cell r="D55" t="str">
            <v>Filled</v>
          </cell>
          <cell r="F55">
            <v>2</v>
          </cell>
        </row>
        <row r="56">
          <cell r="D56" t="str">
            <v>Filled</v>
          </cell>
          <cell r="F56">
            <v>5</v>
          </cell>
        </row>
        <row r="57">
          <cell r="D57" t="str">
            <v>Filled</v>
          </cell>
          <cell r="F57">
            <v>5</v>
          </cell>
        </row>
        <row r="58">
          <cell r="D58" t="str">
            <v>Filled</v>
          </cell>
          <cell r="F58">
            <v>1</v>
          </cell>
        </row>
        <row r="59">
          <cell r="D59" t="str">
            <v>Filled</v>
          </cell>
          <cell r="F59">
            <v>2</v>
          </cell>
        </row>
        <row r="60">
          <cell r="D60" t="str">
            <v>Filled</v>
          </cell>
          <cell r="F60">
            <v>2</v>
          </cell>
        </row>
        <row r="61">
          <cell r="D61" t="str">
            <v>Filled</v>
          </cell>
          <cell r="F61">
            <v>3</v>
          </cell>
        </row>
        <row r="62">
          <cell r="D62" t="str">
            <v>Filled</v>
          </cell>
          <cell r="F62">
            <v>8</v>
          </cell>
        </row>
        <row r="63">
          <cell r="D63" t="str">
            <v>Filled</v>
          </cell>
          <cell r="F63">
            <v>8</v>
          </cell>
        </row>
        <row r="64">
          <cell r="D64" t="str">
            <v>Filled</v>
          </cell>
          <cell r="F64">
            <v>8</v>
          </cell>
        </row>
        <row r="65">
          <cell r="D65" t="str">
            <v>Filled</v>
          </cell>
          <cell r="F65">
            <v>3</v>
          </cell>
        </row>
        <row r="66">
          <cell r="D66" t="str">
            <v>Filled</v>
          </cell>
          <cell r="F66">
            <v>4</v>
          </cell>
        </row>
        <row r="67">
          <cell r="D67" t="str">
            <v>Filled</v>
          </cell>
          <cell r="F67">
            <v>5</v>
          </cell>
        </row>
        <row r="68">
          <cell r="D68" t="str">
            <v>Filled</v>
          </cell>
          <cell r="F68">
            <v>6</v>
          </cell>
        </row>
        <row r="69">
          <cell r="D69" t="str">
            <v>Filled</v>
          </cell>
          <cell r="F69">
            <v>5</v>
          </cell>
        </row>
        <row r="70">
          <cell r="D70" t="str">
            <v>Filled</v>
          </cell>
          <cell r="F70">
            <v>5</v>
          </cell>
        </row>
        <row r="71">
          <cell r="D71" t="str">
            <v>Filled</v>
          </cell>
          <cell r="F71">
            <v>6</v>
          </cell>
        </row>
        <row r="72">
          <cell r="D72" t="str">
            <v>Filled</v>
          </cell>
          <cell r="F72">
            <v>5</v>
          </cell>
        </row>
        <row r="73">
          <cell r="D73" t="str">
            <v>Filled</v>
          </cell>
          <cell r="F73">
            <v>6</v>
          </cell>
        </row>
        <row r="74">
          <cell r="D74" t="str">
            <v>Filled</v>
          </cell>
          <cell r="F74">
            <v>6</v>
          </cell>
        </row>
        <row r="75">
          <cell r="D75" t="str">
            <v>Filled</v>
          </cell>
          <cell r="F75">
            <v>6</v>
          </cell>
        </row>
        <row r="76">
          <cell r="D76" t="str">
            <v>Filled</v>
          </cell>
          <cell r="F76">
            <v>7</v>
          </cell>
        </row>
        <row r="77">
          <cell r="D77" t="str">
            <v>Filled</v>
          </cell>
          <cell r="F77">
            <v>6</v>
          </cell>
        </row>
        <row r="78">
          <cell r="D78" t="str">
            <v>Filled</v>
          </cell>
          <cell r="F78">
            <v>6</v>
          </cell>
        </row>
        <row r="79">
          <cell r="D79" t="str">
            <v>Filled</v>
          </cell>
          <cell r="F79">
            <v>6</v>
          </cell>
        </row>
        <row r="80">
          <cell r="D80" t="str">
            <v>Filled</v>
          </cell>
          <cell r="F80">
            <v>6</v>
          </cell>
        </row>
        <row r="81">
          <cell r="D81" t="str">
            <v>Filled</v>
          </cell>
          <cell r="F81">
            <v>7</v>
          </cell>
        </row>
        <row r="82">
          <cell r="D82" t="str">
            <v>Filled</v>
          </cell>
          <cell r="F82">
            <v>7</v>
          </cell>
        </row>
        <row r="83">
          <cell r="D83" t="str">
            <v>Filled</v>
          </cell>
          <cell r="F83">
            <v>7</v>
          </cell>
        </row>
        <row r="84">
          <cell r="D84" t="str">
            <v>Filled</v>
          </cell>
          <cell r="F84">
            <v>7</v>
          </cell>
        </row>
        <row r="85">
          <cell r="D85" t="str">
            <v>Filled</v>
          </cell>
          <cell r="F85">
            <v>7</v>
          </cell>
        </row>
        <row r="86">
          <cell r="D86" t="str">
            <v>Filled</v>
          </cell>
          <cell r="F86">
            <v>7</v>
          </cell>
        </row>
        <row r="87">
          <cell r="D87" t="str">
            <v>Filled</v>
          </cell>
          <cell r="F87">
            <v>7</v>
          </cell>
        </row>
        <row r="88">
          <cell r="D88" t="str">
            <v>Filled</v>
          </cell>
          <cell r="F88">
            <v>7</v>
          </cell>
        </row>
        <row r="89">
          <cell r="D89" t="str">
            <v>Filled</v>
          </cell>
          <cell r="F89">
            <v>7</v>
          </cell>
        </row>
        <row r="90">
          <cell r="D90" t="str">
            <v>Filled</v>
          </cell>
          <cell r="F90">
            <v>8</v>
          </cell>
        </row>
        <row r="91">
          <cell r="D91" t="str">
            <v>Filled</v>
          </cell>
          <cell r="F91">
            <v>7</v>
          </cell>
        </row>
        <row r="92">
          <cell r="D92" t="str">
            <v>Filled</v>
          </cell>
          <cell r="F92">
            <v>8</v>
          </cell>
        </row>
        <row r="93">
          <cell r="D93" t="str">
            <v>Filled</v>
          </cell>
          <cell r="F93">
            <v>7</v>
          </cell>
        </row>
        <row r="94">
          <cell r="D94" t="str">
            <v>Filled</v>
          </cell>
          <cell r="F94">
            <v>8</v>
          </cell>
        </row>
        <row r="95">
          <cell r="D95" t="str">
            <v>Filled</v>
          </cell>
          <cell r="F95">
            <v>8</v>
          </cell>
        </row>
        <row r="96">
          <cell r="D96" t="str">
            <v>Filled</v>
          </cell>
          <cell r="F96">
            <v>8</v>
          </cell>
        </row>
        <row r="97">
          <cell r="D97" t="str">
            <v>Filled</v>
          </cell>
          <cell r="F97">
            <v>8</v>
          </cell>
        </row>
        <row r="98">
          <cell r="D98" t="str">
            <v>Filled</v>
          </cell>
          <cell r="F98">
            <v>9</v>
          </cell>
        </row>
        <row r="99">
          <cell r="D99" t="str">
            <v>Filled</v>
          </cell>
          <cell r="F99">
            <v>9</v>
          </cell>
        </row>
        <row r="100">
          <cell r="D100" t="str">
            <v>Filled</v>
          </cell>
          <cell r="F100">
            <v>9</v>
          </cell>
        </row>
        <row r="101">
          <cell r="D101" t="str">
            <v>Filled</v>
          </cell>
          <cell r="F101">
            <v>8</v>
          </cell>
        </row>
        <row r="102">
          <cell r="D102" t="str">
            <v>Filled</v>
          </cell>
          <cell r="F102">
            <v>9</v>
          </cell>
        </row>
        <row r="103">
          <cell r="D103" t="str">
            <v>Filled</v>
          </cell>
          <cell r="F103">
            <v>9</v>
          </cell>
        </row>
        <row r="104">
          <cell r="D104" t="str">
            <v>Filled</v>
          </cell>
          <cell r="F104">
            <v>9</v>
          </cell>
        </row>
        <row r="105">
          <cell r="D105" t="str">
            <v>Filled</v>
          </cell>
          <cell r="F105">
            <v>9</v>
          </cell>
        </row>
        <row r="106">
          <cell r="D106" t="str">
            <v>Filled</v>
          </cell>
          <cell r="F106">
            <v>9</v>
          </cell>
        </row>
        <row r="107">
          <cell r="D107" t="str">
            <v>Filled</v>
          </cell>
          <cell r="F107">
            <v>10</v>
          </cell>
        </row>
        <row r="108">
          <cell r="D108" t="str">
            <v>Filled</v>
          </cell>
          <cell r="F108">
            <v>11</v>
          </cell>
        </row>
        <row r="109">
          <cell r="D109" t="str">
            <v>Filled</v>
          </cell>
          <cell r="F109">
            <v>11</v>
          </cell>
        </row>
        <row r="110">
          <cell r="D110" t="str">
            <v>Filled</v>
          </cell>
          <cell r="F110">
            <v>11</v>
          </cell>
        </row>
        <row r="111">
          <cell r="D111" t="str">
            <v>Filled</v>
          </cell>
          <cell r="F111">
            <v>12</v>
          </cell>
        </row>
        <row r="112">
          <cell r="D112" t="str">
            <v>Filled</v>
          </cell>
          <cell r="F112">
            <v>12</v>
          </cell>
        </row>
        <row r="113">
          <cell r="D113" t="str">
            <v>Filled</v>
          </cell>
          <cell r="F113">
            <v>12</v>
          </cell>
        </row>
        <row r="114">
          <cell r="D114" t="str">
            <v>Filled</v>
          </cell>
          <cell r="F114">
            <v>12</v>
          </cell>
        </row>
        <row r="115">
          <cell r="D115" t="str">
            <v>Filled</v>
          </cell>
          <cell r="F115">
            <v>13</v>
          </cell>
        </row>
        <row r="116">
          <cell r="D116" t="str">
            <v>Filled</v>
          </cell>
          <cell r="F116">
            <v>14</v>
          </cell>
        </row>
        <row r="117">
          <cell r="D117" t="str">
            <v>Filled</v>
          </cell>
          <cell r="F117">
            <v>13</v>
          </cell>
        </row>
        <row r="118">
          <cell r="D118" t="str">
            <v>Filled</v>
          </cell>
          <cell r="F118">
            <v>14</v>
          </cell>
        </row>
        <row r="119">
          <cell r="D119" t="str">
            <v>Filled</v>
          </cell>
          <cell r="F119">
            <v>13</v>
          </cell>
        </row>
        <row r="120">
          <cell r="D120" t="str">
            <v>Filled</v>
          </cell>
          <cell r="F120">
            <v>14</v>
          </cell>
        </row>
        <row r="121">
          <cell r="D121" t="str">
            <v>Filled</v>
          </cell>
          <cell r="F121">
            <v>14</v>
          </cell>
        </row>
        <row r="122">
          <cell r="D122" t="str">
            <v>Filled</v>
          </cell>
          <cell r="F122">
            <v>14</v>
          </cell>
        </row>
        <row r="123">
          <cell r="D123" t="str">
            <v>Filled</v>
          </cell>
          <cell r="F123">
            <v>14</v>
          </cell>
        </row>
        <row r="124">
          <cell r="D124" t="str">
            <v>Filled</v>
          </cell>
          <cell r="F124">
            <v>15</v>
          </cell>
        </row>
        <row r="125">
          <cell r="D125" t="str">
            <v>Filled</v>
          </cell>
          <cell r="F125">
            <v>15</v>
          </cell>
        </row>
        <row r="126">
          <cell r="D126" t="str">
            <v>Filled</v>
          </cell>
          <cell r="F126">
            <v>15</v>
          </cell>
        </row>
        <row r="127">
          <cell r="D127" t="str">
            <v>Filled</v>
          </cell>
          <cell r="F127">
            <v>16</v>
          </cell>
        </row>
        <row r="128">
          <cell r="D128" t="str">
            <v>Filled</v>
          </cell>
          <cell r="F128">
            <v>15</v>
          </cell>
        </row>
        <row r="129">
          <cell r="D129" t="str">
            <v>Filled</v>
          </cell>
          <cell r="F129">
            <v>16</v>
          </cell>
        </row>
        <row r="130">
          <cell r="D130" t="str">
            <v>Filled</v>
          </cell>
          <cell r="F130">
            <v>16</v>
          </cell>
        </row>
        <row r="131">
          <cell r="D131" t="str">
            <v>Filled</v>
          </cell>
          <cell r="F131">
            <v>16</v>
          </cell>
        </row>
        <row r="132">
          <cell r="D132" t="str">
            <v>Filled</v>
          </cell>
          <cell r="F132">
            <v>16</v>
          </cell>
        </row>
        <row r="133">
          <cell r="D133" t="str">
            <v>Filled</v>
          </cell>
          <cell r="F133">
            <v>16</v>
          </cell>
        </row>
        <row r="134">
          <cell r="D134" t="str">
            <v>Filled</v>
          </cell>
          <cell r="F134">
            <v>16</v>
          </cell>
        </row>
        <row r="135">
          <cell r="D135" t="str">
            <v>Filled</v>
          </cell>
          <cell r="F135">
            <v>16</v>
          </cell>
        </row>
        <row r="136">
          <cell r="D136" t="str">
            <v>Filled</v>
          </cell>
          <cell r="F136">
            <v>16</v>
          </cell>
        </row>
        <row r="137">
          <cell r="D137" t="str">
            <v>Filled</v>
          </cell>
          <cell r="F137">
            <v>16</v>
          </cell>
        </row>
        <row r="138">
          <cell r="D138" t="str">
            <v>Filled</v>
          </cell>
          <cell r="F138">
            <v>16</v>
          </cell>
        </row>
        <row r="139">
          <cell r="D139" t="str">
            <v>Filled</v>
          </cell>
          <cell r="F139">
            <v>17</v>
          </cell>
        </row>
        <row r="140">
          <cell r="D140" t="str">
            <v>Filled</v>
          </cell>
          <cell r="F140">
            <v>19</v>
          </cell>
        </row>
        <row r="141">
          <cell r="D141" t="str">
            <v>Filled</v>
          </cell>
          <cell r="F141">
            <v>17</v>
          </cell>
        </row>
        <row r="142">
          <cell r="D142" t="str">
            <v>Filled</v>
          </cell>
          <cell r="F142">
            <v>18</v>
          </cell>
        </row>
        <row r="143">
          <cell r="D143" t="str">
            <v>Filled</v>
          </cell>
          <cell r="F143">
            <v>23</v>
          </cell>
        </row>
        <row r="144">
          <cell r="D144" t="str">
            <v>Filled</v>
          </cell>
          <cell r="F144">
            <v>17</v>
          </cell>
        </row>
        <row r="145">
          <cell r="D145" t="str">
            <v>Filled</v>
          </cell>
          <cell r="F145">
            <v>18</v>
          </cell>
        </row>
        <row r="146">
          <cell r="D146" t="str">
            <v>Filled</v>
          </cell>
          <cell r="F146">
            <v>19</v>
          </cell>
        </row>
        <row r="147">
          <cell r="D147" t="str">
            <v>Filled</v>
          </cell>
          <cell r="F147">
            <v>19</v>
          </cell>
        </row>
        <row r="148">
          <cell r="D148" t="str">
            <v>Filled</v>
          </cell>
          <cell r="F148">
            <v>19</v>
          </cell>
        </row>
        <row r="149">
          <cell r="D149" t="str">
            <v>Filled</v>
          </cell>
          <cell r="F149">
            <v>19</v>
          </cell>
        </row>
        <row r="150">
          <cell r="D150" t="str">
            <v>Filled</v>
          </cell>
          <cell r="F150">
            <v>19</v>
          </cell>
        </row>
        <row r="151">
          <cell r="D151" t="str">
            <v>Filled</v>
          </cell>
          <cell r="F151">
            <v>19</v>
          </cell>
        </row>
        <row r="152">
          <cell r="D152" t="str">
            <v>Filled</v>
          </cell>
          <cell r="F152">
            <v>20</v>
          </cell>
        </row>
        <row r="153">
          <cell r="D153" t="str">
            <v>Filled</v>
          </cell>
          <cell r="F153">
            <v>19</v>
          </cell>
        </row>
        <row r="154">
          <cell r="D154" t="str">
            <v>Filled</v>
          </cell>
          <cell r="F154">
            <v>19</v>
          </cell>
        </row>
        <row r="155">
          <cell r="D155" t="str">
            <v>Filled</v>
          </cell>
          <cell r="F155">
            <v>20</v>
          </cell>
        </row>
        <row r="156">
          <cell r="D156" t="str">
            <v>Filled</v>
          </cell>
          <cell r="F156">
            <v>22</v>
          </cell>
        </row>
        <row r="157">
          <cell r="D157" t="str">
            <v>Filled</v>
          </cell>
          <cell r="F157">
            <v>22</v>
          </cell>
        </row>
        <row r="158">
          <cell r="D158" t="str">
            <v>Filled</v>
          </cell>
          <cell r="F158">
            <v>23</v>
          </cell>
        </row>
        <row r="159">
          <cell r="D159" t="str">
            <v>Filled</v>
          </cell>
          <cell r="F159">
            <v>23</v>
          </cell>
        </row>
        <row r="160">
          <cell r="D160" t="str">
            <v>Filled</v>
          </cell>
          <cell r="F160">
            <v>23</v>
          </cell>
        </row>
        <row r="161">
          <cell r="D161" t="str">
            <v>Filled</v>
          </cell>
          <cell r="F161">
            <v>23</v>
          </cell>
        </row>
        <row r="162">
          <cell r="D162" t="str">
            <v>Filled</v>
          </cell>
          <cell r="F162">
            <v>24</v>
          </cell>
        </row>
        <row r="163">
          <cell r="D163" t="str">
            <v>Filled</v>
          </cell>
          <cell r="F163">
            <v>25</v>
          </cell>
        </row>
        <row r="164">
          <cell r="D164" t="str">
            <v>Filled</v>
          </cell>
          <cell r="F164">
            <v>25</v>
          </cell>
        </row>
        <row r="165">
          <cell r="D165" t="str">
            <v>Filled</v>
          </cell>
          <cell r="F165">
            <v>23</v>
          </cell>
        </row>
        <row r="166">
          <cell r="D166" t="str">
            <v>Filled</v>
          </cell>
          <cell r="F166">
            <v>24</v>
          </cell>
        </row>
        <row r="167">
          <cell r="D167" t="str">
            <v>Filled</v>
          </cell>
          <cell r="F167">
            <v>23</v>
          </cell>
        </row>
        <row r="168">
          <cell r="D168" t="str">
            <v>Filled</v>
          </cell>
          <cell r="F168">
            <v>24</v>
          </cell>
        </row>
        <row r="169">
          <cell r="D169" t="str">
            <v>Filled</v>
          </cell>
          <cell r="F169">
            <v>24</v>
          </cell>
        </row>
        <row r="170">
          <cell r="D170" t="str">
            <v>Filled</v>
          </cell>
          <cell r="F170">
            <v>25</v>
          </cell>
        </row>
        <row r="171">
          <cell r="D171" t="str">
            <v>Filled</v>
          </cell>
          <cell r="F171">
            <v>24</v>
          </cell>
        </row>
        <row r="172">
          <cell r="D172" t="str">
            <v>Filled</v>
          </cell>
          <cell r="F172">
            <v>25</v>
          </cell>
        </row>
        <row r="173">
          <cell r="D173" t="str">
            <v>Filled</v>
          </cell>
          <cell r="F173">
            <v>24</v>
          </cell>
        </row>
        <row r="174">
          <cell r="D174" t="str">
            <v>Filled</v>
          </cell>
          <cell r="F174">
            <v>25</v>
          </cell>
        </row>
        <row r="175">
          <cell r="D175" t="str">
            <v>Filled</v>
          </cell>
          <cell r="F175">
            <v>35</v>
          </cell>
        </row>
        <row r="176">
          <cell r="D176" t="str">
            <v>Filled</v>
          </cell>
          <cell r="F176">
            <v>28</v>
          </cell>
        </row>
        <row r="177">
          <cell r="D177" t="str">
            <v>Filled</v>
          </cell>
          <cell r="F177">
            <v>31</v>
          </cell>
        </row>
        <row r="178">
          <cell r="D178" t="str">
            <v>Filled</v>
          </cell>
          <cell r="F178">
            <v>32</v>
          </cell>
        </row>
        <row r="179">
          <cell r="D179" t="str">
            <v>Filled</v>
          </cell>
          <cell r="F179">
            <v>25</v>
          </cell>
        </row>
        <row r="180">
          <cell r="D180" t="str">
            <v>Filled</v>
          </cell>
          <cell r="F180">
            <v>27</v>
          </cell>
        </row>
        <row r="181">
          <cell r="D181" t="str">
            <v>Filled</v>
          </cell>
          <cell r="F181">
            <v>25</v>
          </cell>
        </row>
        <row r="182">
          <cell r="D182" t="str">
            <v>Filled</v>
          </cell>
          <cell r="F182">
            <v>25</v>
          </cell>
        </row>
        <row r="183">
          <cell r="D183" t="str">
            <v>Filled</v>
          </cell>
          <cell r="F183">
            <v>25</v>
          </cell>
        </row>
        <row r="184">
          <cell r="D184" t="str">
            <v>Filled</v>
          </cell>
          <cell r="F184">
            <v>26</v>
          </cell>
        </row>
        <row r="185">
          <cell r="D185" t="str">
            <v>Filled</v>
          </cell>
          <cell r="F185">
            <v>26</v>
          </cell>
        </row>
        <row r="186">
          <cell r="D186" t="str">
            <v>Filled</v>
          </cell>
          <cell r="F186">
            <v>25</v>
          </cell>
        </row>
        <row r="187">
          <cell r="D187" t="str">
            <v>Filled</v>
          </cell>
          <cell r="F187">
            <v>25</v>
          </cell>
        </row>
        <row r="188">
          <cell r="D188" t="str">
            <v>Filled</v>
          </cell>
          <cell r="F188">
            <v>26</v>
          </cell>
        </row>
        <row r="189">
          <cell r="D189" t="str">
            <v>Filled</v>
          </cell>
          <cell r="F189">
            <v>26</v>
          </cell>
        </row>
        <row r="190">
          <cell r="D190" t="str">
            <v>Filled</v>
          </cell>
          <cell r="F190">
            <v>26</v>
          </cell>
        </row>
        <row r="191">
          <cell r="D191" t="str">
            <v>Filled</v>
          </cell>
          <cell r="F191">
            <v>26</v>
          </cell>
        </row>
        <row r="192">
          <cell r="D192" t="str">
            <v>Filled</v>
          </cell>
          <cell r="F192">
            <v>26</v>
          </cell>
        </row>
        <row r="193">
          <cell r="D193" t="str">
            <v>Filled</v>
          </cell>
          <cell r="F193">
            <v>26</v>
          </cell>
        </row>
        <row r="194">
          <cell r="D194" t="str">
            <v>Filled</v>
          </cell>
          <cell r="F194">
            <v>26</v>
          </cell>
        </row>
        <row r="195">
          <cell r="D195" t="str">
            <v>Filled</v>
          </cell>
          <cell r="F195">
            <v>26</v>
          </cell>
        </row>
        <row r="196">
          <cell r="D196" t="str">
            <v>Filled</v>
          </cell>
          <cell r="F196">
            <v>28</v>
          </cell>
        </row>
        <row r="197">
          <cell r="D197" t="str">
            <v>Filled</v>
          </cell>
          <cell r="F197">
            <v>26</v>
          </cell>
        </row>
        <row r="198">
          <cell r="D198" t="str">
            <v>Filled</v>
          </cell>
          <cell r="F198">
            <v>35</v>
          </cell>
        </row>
        <row r="199">
          <cell r="D199" t="str">
            <v>Filled</v>
          </cell>
          <cell r="F199">
            <v>27</v>
          </cell>
        </row>
        <row r="200">
          <cell r="D200" t="str">
            <v>Filled</v>
          </cell>
          <cell r="F200">
            <v>27</v>
          </cell>
        </row>
        <row r="201">
          <cell r="D201" t="str">
            <v>Filled</v>
          </cell>
          <cell r="F201">
            <v>27</v>
          </cell>
        </row>
        <row r="202">
          <cell r="D202" t="str">
            <v>Filled</v>
          </cell>
          <cell r="F202">
            <v>27</v>
          </cell>
        </row>
        <row r="203">
          <cell r="D203" t="str">
            <v>Filled</v>
          </cell>
          <cell r="F203">
            <v>27</v>
          </cell>
        </row>
        <row r="204">
          <cell r="D204" t="str">
            <v>Filled</v>
          </cell>
          <cell r="F204">
            <v>28</v>
          </cell>
        </row>
        <row r="205">
          <cell r="D205" t="str">
            <v>Filled</v>
          </cell>
          <cell r="F205">
            <v>28</v>
          </cell>
        </row>
        <row r="206">
          <cell r="D206" t="str">
            <v>Filled</v>
          </cell>
          <cell r="F206">
            <v>28</v>
          </cell>
        </row>
        <row r="207">
          <cell r="D207" t="str">
            <v>Filled</v>
          </cell>
          <cell r="F207">
            <v>28</v>
          </cell>
        </row>
        <row r="208">
          <cell r="D208" t="str">
            <v>Filled</v>
          </cell>
          <cell r="F208">
            <v>30</v>
          </cell>
        </row>
        <row r="209">
          <cell r="D209" t="str">
            <v>Filled</v>
          </cell>
          <cell r="F209">
            <v>30</v>
          </cell>
        </row>
        <row r="210">
          <cell r="D210" t="str">
            <v>Filled</v>
          </cell>
          <cell r="F210">
            <v>30</v>
          </cell>
        </row>
        <row r="211">
          <cell r="D211" t="str">
            <v>Filled</v>
          </cell>
          <cell r="F211">
            <v>31</v>
          </cell>
        </row>
        <row r="212">
          <cell r="D212" t="str">
            <v>Filled</v>
          </cell>
          <cell r="F212">
            <v>29</v>
          </cell>
        </row>
        <row r="213">
          <cell r="D213" t="str">
            <v>Filled</v>
          </cell>
          <cell r="F213">
            <v>29</v>
          </cell>
        </row>
        <row r="214">
          <cell r="D214" t="str">
            <v>Filled</v>
          </cell>
          <cell r="F214">
            <v>30</v>
          </cell>
        </row>
        <row r="215">
          <cell r="D215" t="str">
            <v>Filled</v>
          </cell>
          <cell r="F215">
            <v>30</v>
          </cell>
        </row>
        <row r="216">
          <cell r="D216" t="str">
            <v>Filled</v>
          </cell>
          <cell r="F216">
            <v>30</v>
          </cell>
        </row>
        <row r="217">
          <cell r="D217" t="str">
            <v>Filled</v>
          </cell>
          <cell r="F217">
            <v>30</v>
          </cell>
        </row>
        <row r="218">
          <cell r="D218" t="str">
            <v>Filled</v>
          </cell>
          <cell r="F218">
            <v>30</v>
          </cell>
        </row>
        <row r="219">
          <cell r="D219" t="str">
            <v>Filled</v>
          </cell>
          <cell r="F219">
            <v>31</v>
          </cell>
        </row>
        <row r="220">
          <cell r="D220" t="str">
            <v>Filled</v>
          </cell>
          <cell r="F220">
            <v>31</v>
          </cell>
        </row>
        <row r="221">
          <cell r="D221" t="str">
            <v>Filled</v>
          </cell>
          <cell r="F221">
            <v>30</v>
          </cell>
        </row>
        <row r="222">
          <cell r="D222" t="str">
            <v>Filled</v>
          </cell>
          <cell r="F222">
            <v>31</v>
          </cell>
        </row>
        <row r="223">
          <cell r="D223" t="str">
            <v>Filled</v>
          </cell>
          <cell r="F223">
            <v>31</v>
          </cell>
        </row>
        <row r="224">
          <cell r="D224" t="str">
            <v>Filled</v>
          </cell>
          <cell r="F224">
            <v>31</v>
          </cell>
        </row>
        <row r="225">
          <cell r="D225" t="str">
            <v>Filled</v>
          </cell>
          <cell r="F225">
            <v>32</v>
          </cell>
        </row>
        <row r="226">
          <cell r="D226" t="str">
            <v>Filled</v>
          </cell>
          <cell r="F226">
            <v>32</v>
          </cell>
        </row>
        <row r="227">
          <cell r="D227" t="str">
            <v>Filled</v>
          </cell>
          <cell r="F227">
            <v>31</v>
          </cell>
        </row>
        <row r="228">
          <cell r="D228" t="str">
            <v>Filled</v>
          </cell>
          <cell r="F228">
            <v>32</v>
          </cell>
        </row>
        <row r="229">
          <cell r="D229" t="str">
            <v>Filled</v>
          </cell>
          <cell r="F229">
            <v>32</v>
          </cell>
        </row>
        <row r="230">
          <cell r="D230" t="str">
            <v>Filled</v>
          </cell>
          <cell r="F230">
            <v>31</v>
          </cell>
        </row>
        <row r="231">
          <cell r="D231" t="str">
            <v>Filled</v>
          </cell>
          <cell r="F231">
            <v>33</v>
          </cell>
        </row>
        <row r="232">
          <cell r="D232" t="str">
            <v>Filled</v>
          </cell>
          <cell r="F232">
            <v>31</v>
          </cell>
        </row>
        <row r="233">
          <cell r="D233" t="str">
            <v>Filled</v>
          </cell>
          <cell r="F233">
            <v>31</v>
          </cell>
        </row>
        <row r="234">
          <cell r="D234" t="str">
            <v>Filled</v>
          </cell>
          <cell r="F234">
            <v>32</v>
          </cell>
        </row>
        <row r="235">
          <cell r="D235" t="str">
            <v>Filled</v>
          </cell>
          <cell r="F235">
            <v>33</v>
          </cell>
        </row>
        <row r="236">
          <cell r="D236" t="str">
            <v>Filled</v>
          </cell>
          <cell r="F236">
            <v>33</v>
          </cell>
        </row>
        <row r="237">
          <cell r="D237" t="str">
            <v>Filled</v>
          </cell>
          <cell r="F237">
            <v>33</v>
          </cell>
        </row>
        <row r="238">
          <cell r="D238" t="str">
            <v>Filled</v>
          </cell>
          <cell r="F238">
            <v>33</v>
          </cell>
        </row>
        <row r="239">
          <cell r="D239" t="str">
            <v>Filled</v>
          </cell>
          <cell r="F239">
            <v>33</v>
          </cell>
        </row>
        <row r="240">
          <cell r="D240" t="str">
            <v>Filled</v>
          </cell>
          <cell r="F240">
            <v>33</v>
          </cell>
        </row>
        <row r="241">
          <cell r="D241" t="str">
            <v>Filled</v>
          </cell>
          <cell r="F241">
            <v>34</v>
          </cell>
        </row>
        <row r="242">
          <cell r="D242" t="str">
            <v>Filled</v>
          </cell>
          <cell r="F242">
            <v>33</v>
          </cell>
        </row>
        <row r="243">
          <cell r="D243" t="str">
            <v>Filled</v>
          </cell>
          <cell r="F243">
            <v>33</v>
          </cell>
        </row>
        <row r="244">
          <cell r="D244" t="str">
            <v>Filled</v>
          </cell>
          <cell r="F244">
            <v>34</v>
          </cell>
        </row>
        <row r="245">
          <cell r="D245" t="str">
            <v>Filled</v>
          </cell>
          <cell r="F245">
            <v>34</v>
          </cell>
        </row>
        <row r="246">
          <cell r="D246" t="str">
            <v>Filled</v>
          </cell>
          <cell r="F246">
            <v>34</v>
          </cell>
        </row>
        <row r="247">
          <cell r="D247" t="str">
            <v>Filled</v>
          </cell>
          <cell r="F247">
            <v>34</v>
          </cell>
        </row>
        <row r="248">
          <cell r="D248" t="str">
            <v>Filled</v>
          </cell>
          <cell r="F248">
            <v>34</v>
          </cell>
        </row>
        <row r="249">
          <cell r="D249" t="str">
            <v>Filled</v>
          </cell>
          <cell r="F249">
            <v>34</v>
          </cell>
        </row>
        <row r="250">
          <cell r="D250" t="str">
            <v>Filled</v>
          </cell>
          <cell r="F250">
            <v>34</v>
          </cell>
        </row>
        <row r="251">
          <cell r="D251" t="str">
            <v>Filled</v>
          </cell>
          <cell r="F251">
            <v>34</v>
          </cell>
        </row>
        <row r="252">
          <cell r="D252" t="str">
            <v>Filled</v>
          </cell>
          <cell r="F252">
            <v>35</v>
          </cell>
        </row>
        <row r="253">
          <cell r="D253" t="str">
            <v>Filled</v>
          </cell>
          <cell r="F253">
            <v>35</v>
          </cell>
        </row>
        <row r="254">
          <cell r="D254" t="str">
            <v>Filled</v>
          </cell>
          <cell r="F254">
            <v>35</v>
          </cell>
        </row>
        <row r="255">
          <cell r="D255" t="str">
            <v>Filled</v>
          </cell>
          <cell r="F255">
            <v>35</v>
          </cell>
        </row>
        <row r="256">
          <cell r="D256" t="str">
            <v>Filled</v>
          </cell>
          <cell r="F256">
            <v>35</v>
          </cell>
        </row>
      </sheetData>
      <sheetData sheetId="1" refreshError="1"/>
      <sheetData sheetId="2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wData"/>
      <sheetName val="AggData"/>
      <sheetName val="Chart"/>
    </sheetNames>
    <sheetDataSet>
      <sheetData sheetId="0">
        <row r="2">
          <cell r="D2" t="str">
            <v>Filled</v>
          </cell>
          <cell r="F2">
            <v>1</v>
          </cell>
        </row>
        <row r="3">
          <cell r="D3" t="str">
            <v>Filled</v>
          </cell>
          <cell r="F3">
            <v>2</v>
          </cell>
        </row>
        <row r="4">
          <cell r="D4" t="str">
            <v>Filled</v>
          </cell>
          <cell r="F4">
            <v>2</v>
          </cell>
        </row>
        <row r="5">
          <cell r="D5" t="str">
            <v>Filled</v>
          </cell>
          <cell r="F5">
            <v>2</v>
          </cell>
        </row>
        <row r="6">
          <cell r="D6" t="str">
            <v>Filled</v>
          </cell>
          <cell r="F6">
            <v>2</v>
          </cell>
        </row>
        <row r="7">
          <cell r="D7" t="str">
            <v>Filled</v>
          </cell>
          <cell r="F7">
            <v>1</v>
          </cell>
        </row>
        <row r="8">
          <cell r="D8" t="str">
            <v>Filled</v>
          </cell>
          <cell r="F8">
            <v>2</v>
          </cell>
        </row>
        <row r="9">
          <cell r="D9" t="str">
            <v>Filled</v>
          </cell>
          <cell r="F9">
            <v>2</v>
          </cell>
        </row>
        <row r="10">
          <cell r="D10" t="str">
            <v>Filled</v>
          </cell>
          <cell r="F10">
            <v>2</v>
          </cell>
        </row>
        <row r="11">
          <cell r="D11" t="str">
            <v>Filled</v>
          </cell>
          <cell r="F11">
            <v>2</v>
          </cell>
        </row>
        <row r="12">
          <cell r="D12" t="str">
            <v>Filled</v>
          </cell>
          <cell r="F12">
            <v>2</v>
          </cell>
        </row>
        <row r="13">
          <cell r="D13" t="str">
            <v>Filled</v>
          </cell>
          <cell r="F13">
            <v>3</v>
          </cell>
        </row>
        <row r="14">
          <cell r="D14" t="str">
            <v>Filled</v>
          </cell>
          <cell r="F14">
            <v>3</v>
          </cell>
        </row>
        <row r="15">
          <cell r="D15" t="str">
            <v>Filled</v>
          </cell>
          <cell r="F15">
            <v>3</v>
          </cell>
        </row>
        <row r="16">
          <cell r="D16" t="str">
            <v>Filled</v>
          </cell>
          <cell r="F16">
            <v>3</v>
          </cell>
        </row>
        <row r="17">
          <cell r="D17" t="str">
            <v>Filled</v>
          </cell>
          <cell r="F17">
            <v>3</v>
          </cell>
        </row>
        <row r="18">
          <cell r="D18" t="str">
            <v>Filled</v>
          </cell>
          <cell r="F18">
            <v>4</v>
          </cell>
        </row>
        <row r="19">
          <cell r="D19" t="str">
            <v>Filled</v>
          </cell>
          <cell r="F19">
            <v>4</v>
          </cell>
        </row>
        <row r="20">
          <cell r="D20" t="str">
            <v>Filled</v>
          </cell>
          <cell r="F20">
            <v>4</v>
          </cell>
        </row>
        <row r="21">
          <cell r="D21" t="str">
            <v>Filled</v>
          </cell>
          <cell r="F21">
            <v>4</v>
          </cell>
        </row>
        <row r="22">
          <cell r="D22" t="str">
            <v>Filled</v>
          </cell>
          <cell r="F22">
            <v>4</v>
          </cell>
        </row>
        <row r="23">
          <cell r="D23" t="str">
            <v>Filled</v>
          </cell>
          <cell r="F23">
            <v>5</v>
          </cell>
        </row>
        <row r="24">
          <cell r="D24" t="str">
            <v>Filled</v>
          </cell>
          <cell r="F24">
            <v>2</v>
          </cell>
        </row>
        <row r="25">
          <cell r="D25" t="str">
            <v>Filled</v>
          </cell>
          <cell r="F25">
            <v>3</v>
          </cell>
        </row>
        <row r="26">
          <cell r="D26" t="str">
            <v>Filled</v>
          </cell>
          <cell r="F26">
            <v>3</v>
          </cell>
        </row>
        <row r="27">
          <cell r="D27" t="str">
            <v>Failed To Fill</v>
          </cell>
          <cell r="F27">
            <v>3</v>
          </cell>
        </row>
        <row r="28">
          <cell r="D28" t="str">
            <v>Filled</v>
          </cell>
          <cell r="F28">
            <v>3</v>
          </cell>
        </row>
        <row r="29">
          <cell r="D29" t="str">
            <v>Filled</v>
          </cell>
          <cell r="F29">
            <v>5</v>
          </cell>
        </row>
        <row r="30">
          <cell r="D30" t="str">
            <v>Filled</v>
          </cell>
          <cell r="F30">
            <v>3</v>
          </cell>
        </row>
        <row r="31">
          <cell r="D31" t="str">
            <v>Filled</v>
          </cell>
          <cell r="F31">
            <v>3</v>
          </cell>
        </row>
        <row r="32">
          <cell r="D32" t="str">
            <v>Filled</v>
          </cell>
          <cell r="F32">
            <v>3</v>
          </cell>
        </row>
        <row r="33">
          <cell r="D33" t="str">
            <v>Filled</v>
          </cell>
          <cell r="F33">
            <v>8</v>
          </cell>
        </row>
        <row r="34">
          <cell r="D34" t="str">
            <v>Filled</v>
          </cell>
          <cell r="F34">
            <v>9</v>
          </cell>
        </row>
        <row r="35">
          <cell r="D35" t="str">
            <v>Failed To Fill</v>
          </cell>
          <cell r="F35">
            <v>4</v>
          </cell>
        </row>
        <row r="36">
          <cell r="D36" t="str">
            <v>Failed To Fill</v>
          </cell>
          <cell r="F36">
            <v>6</v>
          </cell>
        </row>
        <row r="37">
          <cell r="D37" t="str">
            <v>Filled</v>
          </cell>
          <cell r="F37">
            <v>6</v>
          </cell>
        </row>
        <row r="38">
          <cell r="D38" t="str">
            <v>Filled</v>
          </cell>
          <cell r="F38">
            <v>6</v>
          </cell>
        </row>
        <row r="39">
          <cell r="D39" t="str">
            <v>Filled</v>
          </cell>
          <cell r="F39">
            <v>5</v>
          </cell>
        </row>
        <row r="40">
          <cell r="D40" t="str">
            <v>Filled</v>
          </cell>
          <cell r="F40">
            <v>5</v>
          </cell>
        </row>
        <row r="41">
          <cell r="D41" t="str">
            <v>Filled</v>
          </cell>
          <cell r="F41">
            <v>5</v>
          </cell>
        </row>
        <row r="42">
          <cell r="D42" t="str">
            <v>Filled</v>
          </cell>
          <cell r="F42">
            <v>5</v>
          </cell>
        </row>
        <row r="43">
          <cell r="D43" t="str">
            <v>Filled</v>
          </cell>
          <cell r="F43">
            <v>6</v>
          </cell>
        </row>
        <row r="44">
          <cell r="D44" t="str">
            <v>Filled</v>
          </cell>
          <cell r="F44">
            <v>6</v>
          </cell>
        </row>
        <row r="45">
          <cell r="D45" t="str">
            <v>Filled</v>
          </cell>
          <cell r="F45">
            <v>6</v>
          </cell>
        </row>
        <row r="46">
          <cell r="D46" t="str">
            <v>Filled</v>
          </cell>
          <cell r="F46">
            <v>6</v>
          </cell>
        </row>
        <row r="47">
          <cell r="D47" t="str">
            <v>Filled</v>
          </cell>
          <cell r="F47">
            <v>6</v>
          </cell>
        </row>
        <row r="48">
          <cell r="D48" t="str">
            <v>Filled</v>
          </cell>
          <cell r="F48">
            <v>7</v>
          </cell>
        </row>
        <row r="49">
          <cell r="D49" t="str">
            <v>Filled</v>
          </cell>
          <cell r="F49">
            <v>7</v>
          </cell>
        </row>
        <row r="50">
          <cell r="D50" t="str">
            <v>Filled</v>
          </cell>
          <cell r="F50">
            <v>7</v>
          </cell>
        </row>
        <row r="51">
          <cell r="D51" t="str">
            <v>Filled</v>
          </cell>
          <cell r="F51">
            <v>7</v>
          </cell>
        </row>
        <row r="52">
          <cell r="D52" t="str">
            <v>Filled</v>
          </cell>
          <cell r="F52">
            <v>7</v>
          </cell>
        </row>
        <row r="53">
          <cell r="D53" t="str">
            <v>Filled</v>
          </cell>
          <cell r="F53">
            <v>8</v>
          </cell>
        </row>
        <row r="54">
          <cell r="D54" t="str">
            <v>Filled</v>
          </cell>
          <cell r="F54">
            <v>8</v>
          </cell>
        </row>
        <row r="55">
          <cell r="D55" t="str">
            <v>Filled</v>
          </cell>
          <cell r="F55">
            <v>8</v>
          </cell>
        </row>
        <row r="56">
          <cell r="D56" t="str">
            <v>Filled</v>
          </cell>
          <cell r="F56">
            <v>8</v>
          </cell>
        </row>
        <row r="57">
          <cell r="D57" t="str">
            <v>Filled</v>
          </cell>
          <cell r="F57">
            <v>8</v>
          </cell>
        </row>
        <row r="58">
          <cell r="D58" t="str">
            <v>Filled</v>
          </cell>
          <cell r="F58">
            <v>9</v>
          </cell>
        </row>
        <row r="59">
          <cell r="D59" t="str">
            <v>Filled</v>
          </cell>
          <cell r="F59">
            <v>9</v>
          </cell>
        </row>
        <row r="60">
          <cell r="D60" t="str">
            <v>Filled</v>
          </cell>
          <cell r="F60">
            <v>9</v>
          </cell>
        </row>
        <row r="61">
          <cell r="D61" t="str">
            <v>Filled</v>
          </cell>
          <cell r="F61">
            <v>9</v>
          </cell>
        </row>
        <row r="62">
          <cell r="D62" t="str">
            <v>Filled</v>
          </cell>
          <cell r="F62">
            <v>6</v>
          </cell>
        </row>
        <row r="63">
          <cell r="D63" t="str">
            <v>Filled</v>
          </cell>
          <cell r="F63">
            <v>5</v>
          </cell>
        </row>
        <row r="64">
          <cell r="D64" t="str">
            <v>Filled</v>
          </cell>
          <cell r="F64">
            <v>5</v>
          </cell>
        </row>
        <row r="65">
          <cell r="D65" t="str">
            <v>Filled</v>
          </cell>
          <cell r="F65">
            <v>6</v>
          </cell>
        </row>
        <row r="66">
          <cell r="D66" t="str">
            <v>Filled</v>
          </cell>
          <cell r="F66">
            <v>7</v>
          </cell>
        </row>
        <row r="67">
          <cell r="D67" t="str">
            <v>Filled</v>
          </cell>
          <cell r="F67">
            <v>6</v>
          </cell>
        </row>
        <row r="68">
          <cell r="D68" t="str">
            <v>Failed To Fill</v>
          </cell>
          <cell r="F68">
            <v>6</v>
          </cell>
        </row>
        <row r="69">
          <cell r="D69" t="str">
            <v>Filled</v>
          </cell>
          <cell r="F69">
            <v>7</v>
          </cell>
        </row>
        <row r="70">
          <cell r="D70" t="str">
            <v>Failed To Fill</v>
          </cell>
          <cell r="F70">
            <v>7</v>
          </cell>
        </row>
        <row r="71">
          <cell r="D71" t="str">
            <v>Filled</v>
          </cell>
          <cell r="F71">
            <v>8</v>
          </cell>
        </row>
        <row r="72">
          <cell r="D72" t="str">
            <v>Failed To Fill</v>
          </cell>
          <cell r="F72">
            <v>7</v>
          </cell>
        </row>
        <row r="73">
          <cell r="D73" t="str">
            <v>Filled</v>
          </cell>
          <cell r="F73">
            <v>13</v>
          </cell>
        </row>
        <row r="74">
          <cell r="D74" t="str">
            <v>Filled</v>
          </cell>
          <cell r="F74">
            <v>13</v>
          </cell>
        </row>
        <row r="75">
          <cell r="D75" t="str">
            <v>Filled</v>
          </cell>
          <cell r="F75">
            <v>14</v>
          </cell>
        </row>
        <row r="76">
          <cell r="D76" t="str">
            <v>Filled</v>
          </cell>
          <cell r="F76">
            <v>14</v>
          </cell>
        </row>
        <row r="77">
          <cell r="D77" t="str">
            <v>Filled</v>
          </cell>
          <cell r="F77">
            <v>13</v>
          </cell>
        </row>
        <row r="78">
          <cell r="D78" t="str">
            <v>Filled</v>
          </cell>
          <cell r="F78">
            <v>14</v>
          </cell>
        </row>
        <row r="79">
          <cell r="D79" t="str">
            <v>Filled</v>
          </cell>
          <cell r="F79">
            <v>14</v>
          </cell>
        </row>
        <row r="80">
          <cell r="D80" t="str">
            <v>Filled</v>
          </cell>
          <cell r="F80">
            <v>8</v>
          </cell>
        </row>
        <row r="81">
          <cell r="D81" t="str">
            <v>Filled</v>
          </cell>
          <cell r="F81">
            <v>9</v>
          </cell>
        </row>
        <row r="82">
          <cell r="D82" t="str">
            <v>Failed To Fill</v>
          </cell>
          <cell r="F82">
            <v>8</v>
          </cell>
        </row>
        <row r="83">
          <cell r="D83" t="str">
            <v>Filled</v>
          </cell>
          <cell r="F83">
            <v>8</v>
          </cell>
        </row>
        <row r="84">
          <cell r="D84" t="str">
            <v>Failed To Fill</v>
          </cell>
          <cell r="F84">
            <v>9</v>
          </cell>
        </row>
        <row r="85">
          <cell r="D85" t="str">
            <v>Filled</v>
          </cell>
          <cell r="F85">
            <v>9</v>
          </cell>
        </row>
        <row r="86">
          <cell r="D86" t="str">
            <v>Filled</v>
          </cell>
          <cell r="F86">
            <v>11</v>
          </cell>
        </row>
        <row r="87">
          <cell r="D87" t="str">
            <v>Filled</v>
          </cell>
          <cell r="F87">
            <v>9</v>
          </cell>
        </row>
        <row r="88">
          <cell r="D88" t="str">
            <v>Filled</v>
          </cell>
          <cell r="F88">
            <v>10</v>
          </cell>
        </row>
        <row r="89">
          <cell r="D89" t="str">
            <v>Filled</v>
          </cell>
          <cell r="F89">
            <v>10</v>
          </cell>
        </row>
        <row r="90">
          <cell r="D90" t="str">
            <v>Filled</v>
          </cell>
          <cell r="F90">
            <v>10</v>
          </cell>
        </row>
        <row r="91">
          <cell r="D91" t="str">
            <v>Filled</v>
          </cell>
          <cell r="F91">
            <v>9</v>
          </cell>
        </row>
        <row r="92">
          <cell r="D92" t="str">
            <v>Filled</v>
          </cell>
          <cell r="F92">
            <v>10</v>
          </cell>
        </row>
        <row r="93">
          <cell r="D93" t="str">
            <v>Filled</v>
          </cell>
          <cell r="F93">
            <v>10</v>
          </cell>
        </row>
        <row r="94">
          <cell r="D94" t="str">
            <v>Filled</v>
          </cell>
          <cell r="F94">
            <v>10</v>
          </cell>
        </row>
        <row r="95">
          <cell r="D95" t="str">
            <v>Filled</v>
          </cell>
          <cell r="F95">
            <v>14</v>
          </cell>
        </row>
        <row r="96">
          <cell r="D96" t="str">
            <v>Filled</v>
          </cell>
          <cell r="F96">
            <v>19</v>
          </cell>
        </row>
        <row r="97">
          <cell r="D97" t="str">
            <v>Failed To Fill</v>
          </cell>
          <cell r="F97">
            <v>10</v>
          </cell>
        </row>
        <row r="98">
          <cell r="D98" t="str">
            <v>Filled</v>
          </cell>
          <cell r="F98">
            <v>11</v>
          </cell>
        </row>
        <row r="99">
          <cell r="D99" t="str">
            <v>Filled</v>
          </cell>
          <cell r="F99">
            <v>11</v>
          </cell>
        </row>
        <row r="100">
          <cell r="D100" t="str">
            <v>Filled</v>
          </cell>
          <cell r="F100">
            <v>12</v>
          </cell>
        </row>
        <row r="101">
          <cell r="D101" t="str">
            <v>Failed To Fill</v>
          </cell>
          <cell r="F101">
            <v>11</v>
          </cell>
        </row>
        <row r="102">
          <cell r="D102" t="str">
            <v>Failed To Fill</v>
          </cell>
          <cell r="F102">
            <v>11</v>
          </cell>
        </row>
        <row r="103">
          <cell r="D103" t="str">
            <v>Filled</v>
          </cell>
          <cell r="F103">
            <v>12</v>
          </cell>
        </row>
        <row r="104">
          <cell r="D104" t="str">
            <v>Failed To Fill</v>
          </cell>
          <cell r="F104">
            <v>11</v>
          </cell>
        </row>
        <row r="105">
          <cell r="D105" t="str">
            <v>Filled</v>
          </cell>
          <cell r="F105">
            <v>13</v>
          </cell>
        </row>
        <row r="106">
          <cell r="D106" t="str">
            <v>Filled</v>
          </cell>
          <cell r="F106">
            <v>13</v>
          </cell>
        </row>
        <row r="107">
          <cell r="D107" t="str">
            <v>Filled</v>
          </cell>
          <cell r="F107">
            <v>13</v>
          </cell>
        </row>
        <row r="108">
          <cell r="D108" t="str">
            <v>Failed To Fill</v>
          </cell>
          <cell r="F108">
            <v>13</v>
          </cell>
        </row>
        <row r="109">
          <cell r="D109" t="str">
            <v>Filled</v>
          </cell>
          <cell r="F109">
            <v>14</v>
          </cell>
        </row>
        <row r="110">
          <cell r="D110" t="str">
            <v>Filled</v>
          </cell>
          <cell r="F110">
            <v>14</v>
          </cell>
        </row>
        <row r="111">
          <cell r="D111" t="str">
            <v>Filled</v>
          </cell>
          <cell r="F111">
            <v>14</v>
          </cell>
        </row>
        <row r="112">
          <cell r="D112" t="str">
            <v>Filled</v>
          </cell>
          <cell r="F112">
            <v>14</v>
          </cell>
        </row>
        <row r="113">
          <cell r="D113" t="str">
            <v>Filled</v>
          </cell>
          <cell r="F113">
            <v>14</v>
          </cell>
        </row>
        <row r="114">
          <cell r="D114" t="str">
            <v>Filled</v>
          </cell>
          <cell r="F114">
            <v>14</v>
          </cell>
        </row>
        <row r="115">
          <cell r="D115" t="str">
            <v>Filled</v>
          </cell>
          <cell r="F115">
            <v>19</v>
          </cell>
        </row>
        <row r="116">
          <cell r="D116" t="str">
            <v>Filled</v>
          </cell>
          <cell r="F116">
            <v>14</v>
          </cell>
        </row>
        <row r="117">
          <cell r="D117" t="str">
            <v>Filled</v>
          </cell>
          <cell r="F117">
            <v>14</v>
          </cell>
        </row>
        <row r="118">
          <cell r="D118" t="str">
            <v>Filled</v>
          </cell>
          <cell r="F118">
            <v>15</v>
          </cell>
        </row>
        <row r="119">
          <cell r="D119" t="str">
            <v>Filled</v>
          </cell>
          <cell r="F119">
            <v>15</v>
          </cell>
        </row>
        <row r="120">
          <cell r="D120" t="str">
            <v>Filled</v>
          </cell>
          <cell r="F120">
            <v>15</v>
          </cell>
        </row>
        <row r="121">
          <cell r="D121" t="str">
            <v>Filled</v>
          </cell>
          <cell r="F121">
            <v>15</v>
          </cell>
        </row>
        <row r="122">
          <cell r="D122" t="str">
            <v>Filled</v>
          </cell>
          <cell r="F122">
            <v>15</v>
          </cell>
        </row>
        <row r="123">
          <cell r="D123" t="str">
            <v>Failed To Fill</v>
          </cell>
          <cell r="F123">
            <v>15</v>
          </cell>
        </row>
        <row r="124">
          <cell r="D124" t="str">
            <v>Failed To Fill</v>
          </cell>
          <cell r="F124">
            <v>15</v>
          </cell>
        </row>
        <row r="125">
          <cell r="D125" t="str">
            <v>Filled</v>
          </cell>
          <cell r="F125">
            <v>16</v>
          </cell>
        </row>
        <row r="126">
          <cell r="D126" t="str">
            <v>Filled</v>
          </cell>
          <cell r="F126">
            <v>16</v>
          </cell>
        </row>
        <row r="127">
          <cell r="D127" t="str">
            <v>Filled</v>
          </cell>
          <cell r="F127">
            <v>16</v>
          </cell>
        </row>
        <row r="128">
          <cell r="D128" t="str">
            <v>Filled</v>
          </cell>
          <cell r="F128">
            <v>16</v>
          </cell>
        </row>
        <row r="129">
          <cell r="D129" t="str">
            <v>Filled</v>
          </cell>
          <cell r="F129">
            <v>16</v>
          </cell>
        </row>
        <row r="130">
          <cell r="D130" t="str">
            <v>Failed To Fill</v>
          </cell>
          <cell r="F130">
            <v>18</v>
          </cell>
        </row>
        <row r="131">
          <cell r="D131" t="str">
            <v>Filled</v>
          </cell>
          <cell r="F131">
            <v>24</v>
          </cell>
        </row>
        <row r="132">
          <cell r="D132" t="str">
            <v>Filled</v>
          </cell>
          <cell r="F132">
            <v>25</v>
          </cell>
        </row>
        <row r="133">
          <cell r="D133" t="str">
            <v>Filled</v>
          </cell>
          <cell r="F133">
            <v>25</v>
          </cell>
        </row>
        <row r="134">
          <cell r="D134" t="str">
            <v>Filled</v>
          </cell>
          <cell r="F134">
            <v>25</v>
          </cell>
        </row>
        <row r="135">
          <cell r="D135" t="str">
            <v>Filled</v>
          </cell>
          <cell r="F135">
            <v>25</v>
          </cell>
        </row>
        <row r="136">
          <cell r="D136" t="str">
            <v>Filled</v>
          </cell>
          <cell r="F136">
            <v>26</v>
          </cell>
        </row>
        <row r="137">
          <cell r="D137" t="str">
            <v>Filled</v>
          </cell>
          <cell r="F137">
            <v>26</v>
          </cell>
        </row>
        <row r="138">
          <cell r="D138" t="str">
            <v>Filled</v>
          </cell>
          <cell r="F138">
            <v>26</v>
          </cell>
        </row>
        <row r="139">
          <cell r="D139" t="str">
            <v>Filled</v>
          </cell>
          <cell r="F139">
            <v>26</v>
          </cell>
        </row>
        <row r="140">
          <cell r="D140" t="str">
            <v>Filled</v>
          </cell>
          <cell r="F140">
            <v>26</v>
          </cell>
        </row>
        <row r="141">
          <cell r="D141" t="str">
            <v>Filled</v>
          </cell>
          <cell r="F141">
            <v>27</v>
          </cell>
        </row>
        <row r="142">
          <cell r="D142" t="str">
            <v>Filled</v>
          </cell>
          <cell r="F142">
            <v>27</v>
          </cell>
        </row>
        <row r="143">
          <cell r="D143" t="str">
            <v>Filled</v>
          </cell>
          <cell r="F143">
            <v>27</v>
          </cell>
        </row>
        <row r="144">
          <cell r="D144" t="str">
            <v>Filled</v>
          </cell>
          <cell r="F144">
            <v>27</v>
          </cell>
        </row>
        <row r="145">
          <cell r="D145" t="str">
            <v>Filled</v>
          </cell>
          <cell r="F145">
            <v>27</v>
          </cell>
        </row>
        <row r="146">
          <cell r="D146" t="str">
            <v>Filled</v>
          </cell>
          <cell r="F146">
            <v>28</v>
          </cell>
        </row>
        <row r="147">
          <cell r="D147" t="str">
            <v>Filled</v>
          </cell>
          <cell r="F147">
            <v>28</v>
          </cell>
        </row>
        <row r="148">
          <cell r="D148" t="str">
            <v>Filled</v>
          </cell>
          <cell r="F148">
            <v>28</v>
          </cell>
        </row>
        <row r="149">
          <cell r="D149" t="str">
            <v>Filled</v>
          </cell>
          <cell r="F149">
            <v>28</v>
          </cell>
        </row>
        <row r="150">
          <cell r="D150" t="str">
            <v>Filled</v>
          </cell>
          <cell r="F150">
            <v>28</v>
          </cell>
        </row>
        <row r="151">
          <cell r="D151" t="str">
            <v>Filled</v>
          </cell>
          <cell r="F151">
            <v>29</v>
          </cell>
        </row>
        <row r="152">
          <cell r="D152" t="str">
            <v>Filled</v>
          </cell>
          <cell r="F152">
            <v>29</v>
          </cell>
        </row>
        <row r="153">
          <cell r="D153" t="str">
            <v>Filled</v>
          </cell>
          <cell r="F153">
            <v>29</v>
          </cell>
        </row>
        <row r="154">
          <cell r="D154" t="str">
            <v>Filled</v>
          </cell>
          <cell r="F154">
            <v>29</v>
          </cell>
        </row>
        <row r="155">
          <cell r="D155" t="str">
            <v>Filled</v>
          </cell>
          <cell r="F155">
            <v>29</v>
          </cell>
        </row>
        <row r="156">
          <cell r="D156" t="str">
            <v>Filled</v>
          </cell>
          <cell r="F156">
            <v>30</v>
          </cell>
        </row>
        <row r="157">
          <cell r="D157" t="str">
            <v>Filled</v>
          </cell>
          <cell r="F157">
            <v>30</v>
          </cell>
        </row>
        <row r="158">
          <cell r="D158" t="str">
            <v>Filled</v>
          </cell>
          <cell r="F158">
            <v>30</v>
          </cell>
        </row>
        <row r="159">
          <cell r="D159" t="str">
            <v>Filled</v>
          </cell>
          <cell r="F159">
            <v>31</v>
          </cell>
        </row>
        <row r="160">
          <cell r="D160" t="str">
            <v>Filled</v>
          </cell>
          <cell r="F160">
            <v>31</v>
          </cell>
        </row>
        <row r="161">
          <cell r="D161" t="str">
            <v>Filled</v>
          </cell>
          <cell r="F161">
            <v>31</v>
          </cell>
        </row>
        <row r="162">
          <cell r="D162" t="str">
            <v>Filled</v>
          </cell>
          <cell r="F162">
            <v>31</v>
          </cell>
        </row>
        <row r="163">
          <cell r="D163" t="str">
            <v>Filled</v>
          </cell>
          <cell r="F163">
            <v>31</v>
          </cell>
        </row>
        <row r="164">
          <cell r="D164" t="str">
            <v>Filled</v>
          </cell>
          <cell r="F164">
            <v>32</v>
          </cell>
        </row>
        <row r="165">
          <cell r="D165" t="str">
            <v>Filled</v>
          </cell>
          <cell r="F165">
            <v>32</v>
          </cell>
        </row>
        <row r="166">
          <cell r="D166" t="str">
            <v>Filled</v>
          </cell>
          <cell r="F166">
            <v>32</v>
          </cell>
        </row>
        <row r="167">
          <cell r="D167" t="str">
            <v>Filled</v>
          </cell>
          <cell r="F167">
            <v>32</v>
          </cell>
        </row>
        <row r="168">
          <cell r="D168" t="str">
            <v>Filled</v>
          </cell>
          <cell r="F168">
            <v>32</v>
          </cell>
        </row>
        <row r="169">
          <cell r="D169" t="str">
            <v>Filled</v>
          </cell>
          <cell r="F169">
            <v>33</v>
          </cell>
        </row>
        <row r="170">
          <cell r="D170" t="str">
            <v>Filled</v>
          </cell>
          <cell r="F170">
            <v>33</v>
          </cell>
        </row>
        <row r="171">
          <cell r="D171" t="str">
            <v>Filled</v>
          </cell>
          <cell r="F171">
            <v>33</v>
          </cell>
        </row>
        <row r="172">
          <cell r="D172" t="str">
            <v>Filled</v>
          </cell>
          <cell r="F172">
            <v>33</v>
          </cell>
        </row>
        <row r="173">
          <cell r="D173" t="str">
            <v>Filled</v>
          </cell>
          <cell r="F173">
            <v>33</v>
          </cell>
        </row>
        <row r="174">
          <cell r="D174" t="str">
            <v>Filled</v>
          </cell>
          <cell r="F174">
            <v>34</v>
          </cell>
        </row>
        <row r="175">
          <cell r="D175" t="str">
            <v>Filled</v>
          </cell>
          <cell r="F175">
            <v>34</v>
          </cell>
        </row>
        <row r="176">
          <cell r="D176" t="str">
            <v>Filled</v>
          </cell>
          <cell r="F176">
            <v>34</v>
          </cell>
        </row>
        <row r="177">
          <cell r="D177" t="str">
            <v>Filled</v>
          </cell>
          <cell r="F177">
            <v>34</v>
          </cell>
        </row>
        <row r="178">
          <cell r="D178" t="str">
            <v>Filled</v>
          </cell>
          <cell r="F178">
            <v>34</v>
          </cell>
        </row>
        <row r="179">
          <cell r="D179" t="str">
            <v>Filled</v>
          </cell>
          <cell r="F179">
            <v>35</v>
          </cell>
        </row>
        <row r="180">
          <cell r="D180" t="str">
            <v>Filled</v>
          </cell>
          <cell r="F180">
            <v>35</v>
          </cell>
        </row>
        <row r="181">
          <cell r="D181" t="str">
            <v>Filled</v>
          </cell>
          <cell r="F181">
            <v>35</v>
          </cell>
        </row>
        <row r="182">
          <cell r="D182" t="str">
            <v>Filled</v>
          </cell>
          <cell r="F182">
            <v>35</v>
          </cell>
        </row>
        <row r="183">
          <cell r="D183" t="str">
            <v>Filled</v>
          </cell>
          <cell r="F183">
            <v>35</v>
          </cell>
        </row>
        <row r="184">
          <cell r="D184" t="str">
            <v>Filled</v>
          </cell>
          <cell r="F184">
            <v>36</v>
          </cell>
        </row>
        <row r="185">
          <cell r="D185" t="str">
            <v>Filled</v>
          </cell>
          <cell r="F185">
            <v>36</v>
          </cell>
        </row>
        <row r="186">
          <cell r="D186" t="str">
            <v>Filled</v>
          </cell>
          <cell r="F186">
            <v>36</v>
          </cell>
        </row>
        <row r="187">
          <cell r="D187" t="str">
            <v>Filled</v>
          </cell>
          <cell r="F187">
            <v>36</v>
          </cell>
        </row>
        <row r="188">
          <cell r="D188" t="str">
            <v>Filled</v>
          </cell>
          <cell r="F188">
            <v>36</v>
          </cell>
        </row>
        <row r="189">
          <cell r="D189" t="str">
            <v>Filled</v>
          </cell>
          <cell r="F189">
            <v>37</v>
          </cell>
        </row>
        <row r="190">
          <cell r="D190" t="str">
            <v>Filled</v>
          </cell>
          <cell r="F190">
            <v>37</v>
          </cell>
        </row>
        <row r="191">
          <cell r="D191" t="str">
            <v>Failed To Fill</v>
          </cell>
          <cell r="F191">
            <v>16</v>
          </cell>
        </row>
        <row r="192">
          <cell r="D192" t="str">
            <v>Filled</v>
          </cell>
          <cell r="F192">
            <v>16</v>
          </cell>
        </row>
        <row r="193">
          <cell r="D193" t="str">
            <v>Filled</v>
          </cell>
          <cell r="F193">
            <v>17</v>
          </cell>
        </row>
        <row r="194">
          <cell r="D194" t="str">
            <v>Filled</v>
          </cell>
          <cell r="F194">
            <v>17</v>
          </cell>
        </row>
        <row r="195">
          <cell r="D195" t="str">
            <v>Filled</v>
          </cell>
          <cell r="F195">
            <v>17</v>
          </cell>
        </row>
        <row r="196">
          <cell r="D196" t="str">
            <v>Filled</v>
          </cell>
          <cell r="F196">
            <v>17</v>
          </cell>
        </row>
        <row r="197">
          <cell r="D197" t="str">
            <v>Filled</v>
          </cell>
          <cell r="F197">
            <v>17</v>
          </cell>
        </row>
        <row r="198">
          <cell r="D198" t="str">
            <v>Filled</v>
          </cell>
          <cell r="F198">
            <v>18</v>
          </cell>
        </row>
        <row r="199">
          <cell r="D199" t="str">
            <v>Filled</v>
          </cell>
          <cell r="F199">
            <v>18</v>
          </cell>
        </row>
        <row r="200">
          <cell r="D200" t="str">
            <v>Filled</v>
          </cell>
          <cell r="F200">
            <v>17</v>
          </cell>
        </row>
        <row r="201">
          <cell r="D201" t="str">
            <v>Filled</v>
          </cell>
          <cell r="F201">
            <v>18</v>
          </cell>
        </row>
        <row r="202">
          <cell r="D202" t="str">
            <v>Filled</v>
          </cell>
          <cell r="F202">
            <v>17</v>
          </cell>
        </row>
        <row r="203">
          <cell r="D203" t="str">
            <v>Failed To Fill</v>
          </cell>
          <cell r="F203">
            <v>17</v>
          </cell>
        </row>
        <row r="204">
          <cell r="D204" t="str">
            <v>Failed To Fill</v>
          </cell>
          <cell r="F204">
            <v>17</v>
          </cell>
        </row>
        <row r="205">
          <cell r="D205" t="str">
            <v>Failed To Fill</v>
          </cell>
          <cell r="F205">
            <v>17</v>
          </cell>
        </row>
        <row r="206">
          <cell r="D206" t="str">
            <v>Filled</v>
          </cell>
          <cell r="F206">
            <v>18</v>
          </cell>
        </row>
        <row r="207">
          <cell r="D207" t="str">
            <v>Failed To Fill</v>
          </cell>
          <cell r="F207">
            <v>18</v>
          </cell>
        </row>
        <row r="208">
          <cell r="D208" t="str">
            <v>Failed To Fill</v>
          </cell>
          <cell r="F208">
            <v>20</v>
          </cell>
        </row>
        <row r="209">
          <cell r="D209" t="str">
            <v>Failed To Fill</v>
          </cell>
          <cell r="F209">
            <v>20</v>
          </cell>
        </row>
        <row r="210">
          <cell r="D210" t="str">
            <v>Filled</v>
          </cell>
          <cell r="F210">
            <v>18</v>
          </cell>
        </row>
        <row r="211">
          <cell r="D211" t="str">
            <v>Failed To Fill</v>
          </cell>
          <cell r="F211">
            <v>18</v>
          </cell>
        </row>
        <row r="212">
          <cell r="D212" t="str">
            <v>Filled</v>
          </cell>
          <cell r="F212">
            <v>19</v>
          </cell>
        </row>
        <row r="213">
          <cell r="D213" t="str">
            <v>Filled</v>
          </cell>
          <cell r="F213">
            <v>19</v>
          </cell>
        </row>
        <row r="214">
          <cell r="D214" t="str">
            <v>Filled</v>
          </cell>
          <cell r="F214">
            <v>19</v>
          </cell>
        </row>
        <row r="215">
          <cell r="D215" t="str">
            <v>Filled</v>
          </cell>
          <cell r="F215">
            <v>19</v>
          </cell>
        </row>
        <row r="216">
          <cell r="D216" t="str">
            <v>Filled</v>
          </cell>
          <cell r="F216">
            <v>19</v>
          </cell>
        </row>
        <row r="217">
          <cell r="D217" t="str">
            <v>Filled</v>
          </cell>
          <cell r="F217">
            <v>20</v>
          </cell>
        </row>
        <row r="218">
          <cell r="D218" t="str">
            <v>Filled</v>
          </cell>
          <cell r="F218">
            <v>20</v>
          </cell>
        </row>
        <row r="219">
          <cell r="D219" t="str">
            <v>Filled</v>
          </cell>
          <cell r="F219">
            <v>18</v>
          </cell>
        </row>
        <row r="220">
          <cell r="D220" t="str">
            <v>Filled</v>
          </cell>
          <cell r="F220">
            <v>18</v>
          </cell>
        </row>
        <row r="221">
          <cell r="D221" t="str">
            <v>Filled</v>
          </cell>
          <cell r="F221">
            <v>19</v>
          </cell>
        </row>
        <row r="222">
          <cell r="D222" t="str">
            <v>Failed To Fill</v>
          </cell>
          <cell r="F222">
            <v>18</v>
          </cell>
        </row>
        <row r="223">
          <cell r="D223" t="str">
            <v>Failed To Fill</v>
          </cell>
          <cell r="F223">
            <v>19</v>
          </cell>
        </row>
        <row r="224">
          <cell r="D224" t="str">
            <v>Filled</v>
          </cell>
          <cell r="F224">
            <v>20</v>
          </cell>
        </row>
        <row r="225">
          <cell r="D225" t="str">
            <v>Filled</v>
          </cell>
          <cell r="F225">
            <v>20</v>
          </cell>
        </row>
        <row r="226">
          <cell r="D226" t="str">
            <v>Filled</v>
          </cell>
          <cell r="F226">
            <v>20</v>
          </cell>
        </row>
        <row r="227">
          <cell r="D227" t="str">
            <v>Filled</v>
          </cell>
          <cell r="F227">
            <v>20</v>
          </cell>
        </row>
        <row r="228">
          <cell r="D228" t="str">
            <v>Filled</v>
          </cell>
          <cell r="F228">
            <v>19</v>
          </cell>
        </row>
        <row r="229">
          <cell r="D229" t="str">
            <v>Failed To Fill</v>
          </cell>
          <cell r="F229">
            <v>20</v>
          </cell>
        </row>
        <row r="230">
          <cell r="D230" t="str">
            <v>Filled</v>
          </cell>
          <cell r="F230">
            <v>20</v>
          </cell>
        </row>
        <row r="231">
          <cell r="D231" t="str">
            <v>Filled</v>
          </cell>
          <cell r="F231">
            <v>20</v>
          </cell>
        </row>
        <row r="232">
          <cell r="D232" t="str">
            <v>Filled</v>
          </cell>
          <cell r="F232">
            <v>20</v>
          </cell>
        </row>
        <row r="233">
          <cell r="D233" t="str">
            <v>Failed To Fill</v>
          </cell>
          <cell r="F233">
            <v>20</v>
          </cell>
        </row>
        <row r="234">
          <cell r="D234" t="str">
            <v>Filled</v>
          </cell>
          <cell r="F234">
            <v>20</v>
          </cell>
        </row>
        <row r="235">
          <cell r="D235" t="str">
            <v>Filled</v>
          </cell>
          <cell r="F235">
            <v>21</v>
          </cell>
        </row>
        <row r="236">
          <cell r="D236" t="str">
            <v>Failed To Fill</v>
          </cell>
          <cell r="F236">
            <v>20</v>
          </cell>
        </row>
        <row r="237">
          <cell r="D237" t="str">
            <v>Failed To Fill</v>
          </cell>
          <cell r="F237">
            <v>20</v>
          </cell>
        </row>
        <row r="238">
          <cell r="D238" t="str">
            <v>Failed To Fill</v>
          </cell>
          <cell r="F238">
            <v>20</v>
          </cell>
        </row>
        <row r="239">
          <cell r="D239" t="str">
            <v>Filled</v>
          </cell>
          <cell r="F239">
            <v>20</v>
          </cell>
        </row>
        <row r="240">
          <cell r="D240" t="str">
            <v>Filled</v>
          </cell>
          <cell r="F240">
            <v>21</v>
          </cell>
        </row>
        <row r="241">
          <cell r="D241" t="str">
            <v>Failed To Fill</v>
          </cell>
          <cell r="F241">
            <v>21</v>
          </cell>
        </row>
        <row r="242">
          <cell r="D242" t="str">
            <v>Failed To Fill</v>
          </cell>
          <cell r="F242">
            <v>21</v>
          </cell>
        </row>
        <row r="243">
          <cell r="D243" t="str">
            <v>Failed To Fill</v>
          </cell>
          <cell r="F243">
            <v>21</v>
          </cell>
        </row>
        <row r="244">
          <cell r="D244" t="str">
            <v>Filled</v>
          </cell>
          <cell r="F244">
            <v>23</v>
          </cell>
        </row>
        <row r="245">
          <cell r="D245" t="str">
            <v>Filled</v>
          </cell>
          <cell r="F245">
            <v>24</v>
          </cell>
        </row>
        <row r="246">
          <cell r="D246" t="str">
            <v>Filled</v>
          </cell>
          <cell r="F246">
            <v>24</v>
          </cell>
        </row>
        <row r="247">
          <cell r="D247" t="str">
            <v>Filled</v>
          </cell>
          <cell r="F247">
            <v>24</v>
          </cell>
        </row>
        <row r="248">
          <cell r="D248" t="str">
            <v>Filled</v>
          </cell>
          <cell r="F248">
            <v>24</v>
          </cell>
        </row>
        <row r="249">
          <cell r="D249" t="str">
            <v>Filled</v>
          </cell>
          <cell r="F249">
            <v>24</v>
          </cell>
        </row>
        <row r="250">
          <cell r="D250" t="str">
            <v>Filled</v>
          </cell>
          <cell r="F250">
            <v>24</v>
          </cell>
        </row>
        <row r="251">
          <cell r="D251" t="str">
            <v>Filled</v>
          </cell>
          <cell r="F251">
            <v>24</v>
          </cell>
        </row>
        <row r="252">
          <cell r="D252" t="str">
            <v>Filled</v>
          </cell>
          <cell r="F252">
            <v>24</v>
          </cell>
        </row>
        <row r="253">
          <cell r="D253" t="str">
            <v>Filled</v>
          </cell>
          <cell r="F253">
            <v>24</v>
          </cell>
        </row>
        <row r="254">
          <cell r="D254" t="str">
            <v>Failed To Fill</v>
          </cell>
          <cell r="F254">
            <v>25</v>
          </cell>
        </row>
        <row r="255">
          <cell r="D255" t="str">
            <v>Failed To Fill</v>
          </cell>
          <cell r="F255">
            <v>24</v>
          </cell>
        </row>
        <row r="256">
          <cell r="D256" t="str">
            <v>Filled</v>
          </cell>
          <cell r="F256">
            <v>24</v>
          </cell>
        </row>
        <row r="257">
          <cell r="D257" t="str">
            <v>Filled</v>
          </cell>
          <cell r="F257">
            <v>26</v>
          </cell>
        </row>
        <row r="258">
          <cell r="D258" t="str">
            <v>Filled</v>
          </cell>
          <cell r="F258">
            <v>26</v>
          </cell>
        </row>
        <row r="259">
          <cell r="D259" t="str">
            <v>Filled</v>
          </cell>
          <cell r="F259">
            <v>24</v>
          </cell>
        </row>
        <row r="260">
          <cell r="D260" t="str">
            <v>Filled</v>
          </cell>
          <cell r="F260">
            <v>25</v>
          </cell>
        </row>
        <row r="261">
          <cell r="D261" t="str">
            <v>Filled</v>
          </cell>
          <cell r="F261">
            <v>25</v>
          </cell>
        </row>
        <row r="262">
          <cell r="D262" t="str">
            <v>Filled</v>
          </cell>
          <cell r="F262">
            <v>25</v>
          </cell>
        </row>
        <row r="263">
          <cell r="D263" t="str">
            <v>Filled</v>
          </cell>
          <cell r="F263">
            <v>25</v>
          </cell>
        </row>
        <row r="264">
          <cell r="D264" t="str">
            <v>Filled</v>
          </cell>
          <cell r="F264">
            <v>26</v>
          </cell>
        </row>
        <row r="265">
          <cell r="D265" t="str">
            <v>Filled</v>
          </cell>
          <cell r="F265">
            <v>26</v>
          </cell>
        </row>
        <row r="266">
          <cell r="D266" t="str">
            <v>Filled</v>
          </cell>
          <cell r="F266">
            <v>26</v>
          </cell>
        </row>
        <row r="267">
          <cell r="D267" t="str">
            <v>Filled</v>
          </cell>
          <cell r="F267">
            <v>26</v>
          </cell>
        </row>
        <row r="268">
          <cell r="D268" t="str">
            <v>Filled</v>
          </cell>
          <cell r="F268">
            <v>26</v>
          </cell>
        </row>
        <row r="269">
          <cell r="D269" t="str">
            <v>Filled</v>
          </cell>
          <cell r="F269">
            <v>27</v>
          </cell>
        </row>
        <row r="270">
          <cell r="D270" t="str">
            <v>Filled</v>
          </cell>
          <cell r="F270">
            <v>27</v>
          </cell>
        </row>
        <row r="271">
          <cell r="D271" t="str">
            <v>Filled</v>
          </cell>
          <cell r="F271">
            <v>27</v>
          </cell>
        </row>
        <row r="272">
          <cell r="D272" t="str">
            <v>Filled</v>
          </cell>
          <cell r="F272">
            <v>27</v>
          </cell>
        </row>
        <row r="273">
          <cell r="D273" t="str">
            <v>Failed To Fill</v>
          </cell>
          <cell r="F273">
            <v>25</v>
          </cell>
        </row>
        <row r="274">
          <cell r="D274" t="str">
            <v>Filled</v>
          </cell>
          <cell r="F274">
            <v>25</v>
          </cell>
        </row>
        <row r="275">
          <cell r="D275" t="str">
            <v>Failed To Fill</v>
          </cell>
          <cell r="F275">
            <v>26</v>
          </cell>
        </row>
        <row r="276">
          <cell r="D276" t="str">
            <v>Filled</v>
          </cell>
          <cell r="F276">
            <v>26</v>
          </cell>
        </row>
        <row r="277">
          <cell r="D277" t="str">
            <v>Failed To Fill</v>
          </cell>
          <cell r="F277">
            <v>25</v>
          </cell>
        </row>
        <row r="278">
          <cell r="D278" t="str">
            <v>Filled</v>
          </cell>
          <cell r="F278">
            <v>27</v>
          </cell>
        </row>
        <row r="279">
          <cell r="D279" t="str">
            <v>Filled</v>
          </cell>
          <cell r="F279">
            <v>26</v>
          </cell>
        </row>
        <row r="280">
          <cell r="D280" t="str">
            <v>Failed To Fill</v>
          </cell>
          <cell r="F280">
            <v>26</v>
          </cell>
        </row>
        <row r="281">
          <cell r="D281" t="str">
            <v>Failed To Fill</v>
          </cell>
          <cell r="F281">
            <v>26</v>
          </cell>
        </row>
        <row r="282">
          <cell r="D282" t="str">
            <v>Filled</v>
          </cell>
          <cell r="F282">
            <v>27</v>
          </cell>
        </row>
        <row r="283">
          <cell r="D283" t="str">
            <v>Failed To Fill</v>
          </cell>
          <cell r="F283">
            <v>27</v>
          </cell>
        </row>
        <row r="284">
          <cell r="D284" t="str">
            <v>Filled</v>
          </cell>
          <cell r="F284">
            <v>27</v>
          </cell>
        </row>
        <row r="285">
          <cell r="D285" t="str">
            <v>Failed To Fill</v>
          </cell>
          <cell r="F285">
            <v>28</v>
          </cell>
        </row>
        <row r="286">
          <cell r="D286" t="str">
            <v>Failed To Fill</v>
          </cell>
          <cell r="F286">
            <v>27</v>
          </cell>
        </row>
        <row r="287">
          <cell r="D287" t="str">
            <v>Failed To Fill</v>
          </cell>
          <cell r="F287">
            <v>27</v>
          </cell>
        </row>
        <row r="288">
          <cell r="D288" t="str">
            <v>Failed To Fill</v>
          </cell>
          <cell r="F288">
            <v>27</v>
          </cell>
        </row>
        <row r="289">
          <cell r="D289" t="str">
            <v>Filled</v>
          </cell>
          <cell r="F289">
            <v>27</v>
          </cell>
        </row>
        <row r="290">
          <cell r="D290" t="str">
            <v>Filled</v>
          </cell>
          <cell r="F290">
            <v>28</v>
          </cell>
        </row>
        <row r="291">
          <cell r="D291" t="str">
            <v>Failed To Fill</v>
          </cell>
          <cell r="F291">
            <v>27</v>
          </cell>
        </row>
        <row r="292">
          <cell r="D292" t="str">
            <v>Filled</v>
          </cell>
          <cell r="F292">
            <v>27</v>
          </cell>
        </row>
        <row r="293">
          <cell r="D293" t="str">
            <v>Filled</v>
          </cell>
          <cell r="F293">
            <v>28</v>
          </cell>
        </row>
        <row r="294">
          <cell r="D294" t="str">
            <v>Filled</v>
          </cell>
          <cell r="F294">
            <v>28</v>
          </cell>
        </row>
        <row r="295">
          <cell r="D295" t="str">
            <v>Filled</v>
          </cell>
          <cell r="F295">
            <v>28</v>
          </cell>
        </row>
        <row r="296">
          <cell r="D296" t="str">
            <v>Filled</v>
          </cell>
          <cell r="F296">
            <v>28</v>
          </cell>
        </row>
        <row r="297">
          <cell r="D297" t="str">
            <v>Filled</v>
          </cell>
          <cell r="F297">
            <v>28</v>
          </cell>
        </row>
        <row r="298">
          <cell r="D298" t="str">
            <v>Filled</v>
          </cell>
          <cell r="F298">
            <v>29</v>
          </cell>
        </row>
        <row r="299">
          <cell r="D299" t="str">
            <v>Filled</v>
          </cell>
          <cell r="F299">
            <v>29</v>
          </cell>
        </row>
        <row r="300">
          <cell r="D300" t="str">
            <v>Filled</v>
          </cell>
          <cell r="F300">
            <v>29</v>
          </cell>
        </row>
        <row r="301">
          <cell r="D301" t="str">
            <v>Filled</v>
          </cell>
          <cell r="F301">
            <v>29</v>
          </cell>
        </row>
        <row r="302">
          <cell r="D302" t="str">
            <v>Filled</v>
          </cell>
          <cell r="F302">
            <v>29</v>
          </cell>
        </row>
        <row r="303">
          <cell r="D303" t="str">
            <v>Filled</v>
          </cell>
          <cell r="F303">
            <v>30</v>
          </cell>
        </row>
        <row r="304">
          <cell r="D304" t="str">
            <v>Filled</v>
          </cell>
          <cell r="F304">
            <v>30</v>
          </cell>
        </row>
        <row r="305">
          <cell r="D305" t="str">
            <v>Filled</v>
          </cell>
          <cell r="F305">
            <v>30</v>
          </cell>
        </row>
        <row r="306">
          <cell r="D306" t="str">
            <v>Filled</v>
          </cell>
          <cell r="F306">
            <v>31</v>
          </cell>
        </row>
        <row r="307">
          <cell r="D307" t="str">
            <v>Filled</v>
          </cell>
          <cell r="F307">
            <v>31</v>
          </cell>
        </row>
        <row r="308">
          <cell r="D308" t="str">
            <v>Filled</v>
          </cell>
          <cell r="F308">
            <v>31</v>
          </cell>
        </row>
        <row r="309">
          <cell r="D309" t="str">
            <v>Filled</v>
          </cell>
          <cell r="F309">
            <v>31</v>
          </cell>
        </row>
        <row r="310">
          <cell r="D310" t="str">
            <v>Filled</v>
          </cell>
          <cell r="F310">
            <v>31</v>
          </cell>
        </row>
        <row r="311">
          <cell r="D311" t="str">
            <v>Filled</v>
          </cell>
          <cell r="F311">
            <v>32</v>
          </cell>
        </row>
        <row r="312">
          <cell r="D312" t="str">
            <v>Filled</v>
          </cell>
          <cell r="F312">
            <v>32</v>
          </cell>
        </row>
        <row r="313">
          <cell r="D313" t="str">
            <v>Filled</v>
          </cell>
          <cell r="F313">
            <v>32</v>
          </cell>
        </row>
        <row r="314">
          <cell r="D314" t="str">
            <v>Filled</v>
          </cell>
          <cell r="F314">
            <v>32</v>
          </cell>
        </row>
        <row r="315">
          <cell r="D315" t="str">
            <v>Filled</v>
          </cell>
          <cell r="F315">
            <v>32</v>
          </cell>
        </row>
        <row r="316">
          <cell r="D316" t="str">
            <v>Filled</v>
          </cell>
          <cell r="F316">
            <v>33</v>
          </cell>
        </row>
        <row r="317">
          <cell r="D317" t="str">
            <v>Filled</v>
          </cell>
          <cell r="F317">
            <v>33</v>
          </cell>
        </row>
        <row r="318">
          <cell r="D318" t="str">
            <v>Filled</v>
          </cell>
          <cell r="F318">
            <v>33</v>
          </cell>
        </row>
        <row r="319">
          <cell r="D319" t="str">
            <v>Filled</v>
          </cell>
          <cell r="F319">
            <v>33</v>
          </cell>
        </row>
        <row r="320">
          <cell r="D320" t="str">
            <v>Filled</v>
          </cell>
          <cell r="F320">
            <v>33</v>
          </cell>
        </row>
        <row r="321">
          <cell r="D321" t="str">
            <v>Filled</v>
          </cell>
          <cell r="F321">
            <v>34</v>
          </cell>
        </row>
        <row r="322">
          <cell r="D322" t="str">
            <v>Filled</v>
          </cell>
          <cell r="F322">
            <v>34</v>
          </cell>
        </row>
        <row r="323">
          <cell r="D323" t="str">
            <v>Filled</v>
          </cell>
          <cell r="F323">
            <v>34</v>
          </cell>
        </row>
        <row r="324">
          <cell r="D324" t="str">
            <v>Filled</v>
          </cell>
          <cell r="F324">
            <v>34</v>
          </cell>
        </row>
        <row r="325">
          <cell r="D325" t="str">
            <v>Filled</v>
          </cell>
          <cell r="F325">
            <v>34</v>
          </cell>
        </row>
        <row r="326">
          <cell r="D326" t="str">
            <v>Filled</v>
          </cell>
          <cell r="F326">
            <v>35</v>
          </cell>
        </row>
        <row r="327">
          <cell r="D327" t="str">
            <v>Filled</v>
          </cell>
          <cell r="F327">
            <v>35</v>
          </cell>
        </row>
        <row r="328">
          <cell r="D328" t="str">
            <v>Filled</v>
          </cell>
          <cell r="F328">
            <v>35</v>
          </cell>
        </row>
        <row r="329">
          <cell r="D329" t="str">
            <v>Filled</v>
          </cell>
          <cell r="F329">
            <v>28</v>
          </cell>
        </row>
        <row r="330">
          <cell r="D330" t="str">
            <v>Filled</v>
          </cell>
          <cell r="F330">
            <v>28</v>
          </cell>
        </row>
        <row r="331">
          <cell r="D331" t="str">
            <v>Filled</v>
          </cell>
          <cell r="F331">
            <v>29</v>
          </cell>
        </row>
        <row r="332">
          <cell r="D332" t="str">
            <v>Filled</v>
          </cell>
          <cell r="F332">
            <v>29</v>
          </cell>
        </row>
        <row r="333">
          <cell r="D333" t="str">
            <v>Filled</v>
          </cell>
          <cell r="F333">
            <v>28</v>
          </cell>
        </row>
        <row r="334">
          <cell r="D334" t="str">
            <v>Filled</v>
          </cell>
          <cell r="F334">
            <v>29</v>
          </cell>
        </row>
        <row r="335">
          <cell r="D335" t="str">
            <v>Filled</v>
          </cell>
          <cell r="F335">
            <v>31</v>
          </cell>
        </row>
        <row r="336">
          <cell r="D336" t="str">
            <v>Filled</v>
          </cell>
          <cell r="F336">
            <v>31</v>
          </cell>
        </row>
        <row r="337">
          <cell r="D337" t="str">
            <v>Filled</v>
          </cell>
          <cell r="F337">
            <v>28</v>
          </cell>
        </row>
        <row r="338">
          <cell r="D338" t="str">
            <v>Filled</v>
          </cell>
          <cell r="F338">
            <v>28</v>
          </cell>
        </row>
        <row r="339">
          <cell r="D339" t="str">
            <v>Filled</v>
          </cell>
          <cell r="F339">
            <v>29</v>
          </cell>
        </row>
        <row r="340">
          <cell r="D340" t="str">
            <v>Filled</v>
          </cell>
          <cell r="F340">
            <v>29</v>
          </cell>
        </row>
        <row r="341">
          <cell r="D341" t="str">
            <v>Failed To Fill</v>
          </cell>
          <cell r="F341">
            <v>28</v>
          </cell>
        </row>
        <row r="342">
          <cell r="D342" t="str">
            <v>Filled</v>
          </cell>
          <cell r="F342">
            <v>28</v>
          </cell>
        </row>
        <row r="343">
          <cell r="D343" t="str">
            <v>Filled</v>
          </cell>
          <cell r="F343">
            <v>29</v>
          </cell>
        </row>
        <row r="344">
          <cell r="D344" t="str">
            <v>Failed To Fill</v>
          </cell>
          <cell r="F344">
            <v>29</v>
          </cell>
        </row>
        <row r="345">
          <cell r="D345" t="str">
            <v>Failed To Fill</v>
          </cell>
          <cell r="F345">
            <v>29</v>
          </cell>
        </row>
        <row r="346">
          <cell r="D346" t="str">
            <v>Filled</v>
          </cell>
          <cell r="F346">
            <v>29</v>
          </cell>
        </row>
        <row r="347">
          <cell r="D347" t="str">
            <v>Filled</v>
          </cell>
          <cell r="F347">
            <v>30</v>
          </cell>
        </row>
        <row r="348">
          <cell r="D348" t="str">
            <v>Filled</v>
          </cell>
          <cell r="F348">
            <v>30</v>
          </cell>
        </row>
        <row r="349">
          <cell r="D349" t="str">
            <v>Failed To Fill</v>
          </cell>
          <cell r="F349">
            <v>29</v>
          </cell>
        </row>
        <row r="350">
          <cell r="D350" t="str">
            <v>Failed To Fill</v>
          </cell>
          <cell r="F350">
            <v>29</v>
          </cell>
        </row>
        <row r="351">
          <cell r="D351" t="str">
            <v>Filled</v>
          </cell>
          <cell r="F351">
            <v>29</v>
          </cell>
        </row>
        <row r="352">
          <cell r="D352" t="str">
            <v>Filled</v>
          </cell>
          <cell r="F352">
            <v>29</v>
          </cell>
        </row>
        <row r="353">
          <cell r="D353" t="str">
            <v>Filled</v>
          </cell>
          <cell r="F353">
            <v>30</v>
          </cell>
        </row>
        <row r="354">
          <cell r="D354" t="str">
            <v>Filled</v>
          </cell>
          <cell r="F354">
            <v>30</v>
          </cell>
        </row>
        <row r="355">
          <cell r="D355" t="str">
            <v>Filled</v>
          </cell>
          <cell r="F355">
            <v>30</v>
          </cell>
        </row>
        <row r="356">
          <cell r="D356" t="str">
            <v>Failed To Fill</v>
          </cell>
          <cell r="F356">
            <v>30</v>
          </cell>
        </row>
        <row r="357">
          <cell r="D357" t="str">
            <v>Filled</v>
          </cell>
          <cell r="F357">
            <v>30</v>
          </cell>
        </row>
        <row r="358">
          <cell r="D358" t="str">
            <v>Failed To Fill</v>
          </cell>
          <cell r="F358">
            <v>30</v>
          </cell>
        </row>
        <row r="359">
          <cell r="D359" t="str">
            <v>Filled</v>
          </cell>
          <cell r="F359">
            <v>30</v>
          </cell>
        </row>
        <row r="360">
          <cell r="D360" t="str">
            <v>Filled</v>
          </cell>
          <cell r="F360">
            <v>31</v>
          </cell>
        </row>
        <row r="361">
          <cell r="D361" t="str">
            <v>Filled</v>
          </cell>
          <cell r="F361">
            <v>31</v>
          </cell>
        </row>
        <row r="362">
          <cell r="D362" t="str">
            <v>Filled</v>
          </cell>
          <cell r="F362">
            <v>30</v>
          </cell>
        </row>
        <row r="363">
          <cell r="D363" t="str">
            <v>Filled</v>
          </cell>
          <cell r="F363">
            <v>30</v>
          </cell>
        </row>
        <row r="364">
          <cell r="D364" t="str">
            <v>Failed To Fill</v>
          </cell>
          <cell r="F364">
            <v>30</v>
          </cell>
        </row>
        <row r="365">
          <cell r="D365" t="str">
            <v>Failed To Fill</v>
          </cell>
          <cell r="F365">
            <v>31</v>
          </cell>
        </row>
        <row r="366">
          <cell r="D366" t="str">
            <v>Filled</v>
          </cell>
          <cell r="F366">
            <v>31</v>
          </cell>
        </row>
        <row r="367">
          <cell r="D367" t="str">
            <v>Filled</v>
          </cell>
          <cell r="F367">
            <v>31</v>
          </cell>
        </row>
        <row r="368">
          <cell r="D368" t="str">
            <v>Filled</v>
          </cell>
          <cell r="F368">
            <v>32</v>
          </cell>
        </row>
        <row r="369">
          <cell r="D369" t="str">
            <v>Filled</v>
          </cell>
          <cell r="F369">
            <v>32</v>
          </cell>
        </row>
        <row r="370">
          <cell r="D370" t="str">
            <v>Filled</v>
          </cell>
          <cell r="F370">
            <v>35</v>
          </cell>
        </row>
        <row r="371">
          <cell r="D371" t="str">
            <v>Filled</v>
          </cell>
          <cell r="F371">
            <v>33</v>
          </cell>
        </row>
        <row r="372">
          <cell r="D372" t="str">
            <v>Filled</v>
          </cell>
          <cell r="F372">
            <v>32</v>
          </cell>
        </row>
        <row r="373">
          <cell r="D373" t="str">
            <v>Filled</v>
          </cell>
          <cell r="F373">
            <v>34</v>
          </cell>
        </row>
        <row r="374">
          <cell r="D374" t="str">
            <v>Filled</v>
          </cell>
          <cell r="F374">
            <v>34</v>
          </cell>
        </row>
        <row r="375">
          <cell r="D375" t="str">
            <v>Filled</v>
          </cell>
          <cell r="F375">
            <v>34</v>
          </cell>
        </row>
        <row r="376">
          <cell r="D376" t="str">
            <v>Filled</v>
          </cell>
          <cell r="F376">
            <v>35</v>
          </cell>
        </row>
        <row r="377">
          <cell r="D377" t="str">
            <v>Filled</v>
          </cell>
          <cell r="F377">
            <v>36</v>
          </cell>
        </row>
        <row r="378">
          <cell r="D378" t="str">
            <v>Failed To Fill</v>
          </cell>
          <cell r="F378">
            <v>33</v>
          </cell>
        </row>
        <row r="379">
          <cell r="D379" t="str">
            <v>Filled</v>
          </cell>
          <cell r="F379">
            <v>33</v>
          </cell>
        </row>
        <row r="380">
          <cell r="D380" t="str">
            <v>Failed To Fill</v>
          </cell>
          <cell r="F380">
            <v>33</v>
          </cell>
        </row>
        <row r="381">
          <cell r="D381" t="str">
            <v>Failed To Fill</v>
          </cell>
          <cell r="F381">
            <v>35</v>
          </cell>
        </row>
        <row r="382">
          <cell r="D382" t="str">
            <v>Filled</v>
          </cell>
          <cell r="F382">
            <v>35</v>
          </cell>
        </row>
        <row r="383">
          <cell r="D383" t="str">
            <v>Filled</v>
          </cell>
          <cell r="F383">
            <v>36</v>
          </cell>
        </row>
        <row r="384">
          <cell r="D384" t="str">
            <v>Filled</v>
          </cell>
          <cell r="F384">
            <v>36</v>
          </cell>
        </row>
        <row r="385">
          <cell r="D385" t="str">
            <v>Filled</v>
          </cell>
          <cell r="F385">
            <v>36</v>
          </cell>
        </row>
        <row r="386">
          <cell r="D386" t="str">
            <v>Filled</v>
          </cell>
          <cell r="F386">
            <v>36</v>
          </cell>
        </row>
        <row r="387">
          <cell r="D387" t="str">
            <v>Filled</v>
          </cell>
          <cell r="F387">
            <v>36</v>
          </cell>
        </row>
        <row r="388">
          <cell r="D388" t="str">
            <v>Filled</v>
          </cell>
          <cell r="F388">
            <v>37</v>
          </cell>
        </row>
        <row r="389">
          <cell r="D389" t="str">
            <v>Filled</v>
          </cell>
          <cell r="F389">
            <v>37</v>
          </cell>
        </row>
        <row r="390">
          <cell r="D390" t="str">
            <v>Filled</v>
          </cell>
          <cell r="F390">
            <v>34</v>
          </cell>
        </row>
        <row r="391">
          <cell r="D391" t="str">
            <v>Filled</v>
          </cell>
          <cell r="F391">
            <v>36</v>
          </cell>
        </row>
        <row r="392">
          <cell r="D392" t="str">
            <v>Filled</v>
          </cell>
          <cell r="F392">
            <v>36</v>
          </cell>
        </row>
        <row r="393">
          <cell r="D393" t="str">
            <v>Filled</v>
          </cell>
          <cell r="F393">
            <v>36</v>
          </cell>
        </row>
        <row r="394">
          <cell r="D394" t="str">
            <v>Filled</v>
          </cell>
          <cell r="F394">
            <v>36</v>
          </cell>
        </row>
        <row r="395">
          <cell r="D395" t="str">
            <v>Filled</v>
          </cell>
          <cell r="F395">
            <v>35</v>
          </cell>
        </row>
        <row r="396">
          <cell r="D396" t="str">
            <v>Filled</v>
          </cell>
          <cell r="F396">
            <v>35</v>
          </cell>
        </row>
        <row r="397">
          <cell r="D397" t="str">
            <v>Failed To Fill</v>
          </cell>
          <cell r="F397">
            <v>35</v>
          </cell>
        </row>
        <row r="398">
          <cell r="D398" t="str">
            <v>Filled</v>
          </cell>
          <cell r="F398">
            <v>36</v>
          </cell>
        </row>
        <row r="399">
          <cell r="D399" t="str">
            <v>Failed To Fill</v>
          </cell>
          <cell r="F399">
            <v>36</v>
          </cell>
        </row>
        <row r="400">
          <cell r="D400" t="str">
            <v>Failed To Fill</v>
          </cell>
          <cell r="F400">
            <v>36</v>
          </cell>
        </row>
      </sheetData>
      <sheetData sheetId="1" refreshError="1"/>
      <sheetData sheetId="2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wData"/>
      <sheetName val="AggData"/>
      <sheetName val="Chart"/>
    </sheetNames>
    <sheetDataSet>
      <sheetData sheetId="0">
        <row r="2">
          <cell r="D2" t="str">
            <v>Filled</v>
          </cell>
          <cell r="F2">
            <v>1</v>
          </cell>
        </row>
        <row r="3">
          <cell r="D3" t="str">
            <v>Filled</v>
          </cell>
          <cell r="F3">
            <v>2</v>
          </cell>
        </row>
        <row r="4">
          <cell r="D4" t="str">
            <v>Filled</v>
          </cell>
          <cell r="F4">
            <v>2</v>
          </cell>
        </row>
        <row r="5">
          <cell r="D5" t="str">
            <v>Filled</v>
          </cell>
          <cell r="F5">
            <v>2</v>
          </cell>
        </row>
        <row r="6">
          <cell r="D6" t="str">
            <v>Filled</v>
          </cell>
          <cell r="F6">
            <v>2</v>
          </cell>
        </row>
        <row r="7">
          <cell r="D7" t="str">
            <v>Filled</v>
          </cell>
          <cell r="F7">
            <v>2</v>
          </cell>
        </row>
        <row r="8">
          <cell r="D8" t="str">
            <v>Filled</v>
          </cell>
          <cell r="F8">
            <v>3</v>
          </cell>
        </row>
        <row r="9">
          <cell r="D9" t="str">
            <v>Filled</v>
          </cell>
          <cell r="F9">
            <v>3</v>
          </cell>
        </row>
        <row r="10">
          <cell r="D10" t="str">
            <v>Filled</v>
          </cell>
          <cell r="F10">
            <v>3</v>
          </cell>
        </row>
        <row r="11">
          <cell r="D11" t="str">
            <v>Filled</v>
          </cell>
          <cell r="F11">
            <v>3</v>
          </cell>
        </row>
        <row r="12">
          <cell r="D12" t="str">
            <v>Filled</v>
          </cell>
          <cell r="F12">
            <v>3</v>
          </cell>
        </row>
        <row r="13">
          <cell r="D13" t="str">
            <v>Filled</v>
          </cell>
          <cell r="F13">
            <v>4</v>
          </cell>
        </row>
        <row r="14">
          <cell r="D14" t="str">
            <v>Filled</v>
          </cell>
          <cell r="F14">
            <v>4</v>
          </cell>
        </row>
        <row r="15">
          <cell r="D15" t="str">
            <v>Filled</v>
          </cell>
          <cell r="F15">
            <v>4</v>
          </cell>
        </row>
        <row r="16">
          <cell r="D16" t="str">
            <v>Filled</v>
          </cell>
          <cell r="F16">
            <v>4</v>
          </cell>
        </row>
        <row r="17">
          <cell r="D17" t="str">
            <v>Filled</v>
          </cell>
          <cell r="F17">
            <v>4</v>
          </cell>
        </row>
        <row r="18">
          <cell r="D18" t="str">
            <v>Filled</v>
          </cell>
          <cell r="F18">
            <v>10</v>
          </cell>
        </row>
        <row r="19">
          <cell r="D19" t="str">
            <v>Filled</v>
          </cell>
          <cell r="F19">
            <v>10</v>
          </cell>
        </row>
        <row r="20">
          <cell r="D20" t="str">
            <v>Filled</v>
          </cell>
          <cell r="F20">
            <v>3</v>
          </cell>
        </row>
        <row r="21">
          <cell r="D21" t="str">
            <v>Filled</v>
          </cell>
          <cell r="F21">
            <v>2</v>
          </cell>
        </row>
        <row r="22">
          <cell r="D22" t="str">
            <v>Filled</v>
          </cell>
          <cell r="F22">
            <v>8</v>
          </cell>
        </row>
        <row r="23">
          <cell r="D23" t="str">
            <v>Filled</v>
          </cell>
          <cell r="F23">
            <v>8</v>
          </cell>
        </row>
        <row r="24">
          <cell r="D24" t="str">
            <v>Filled</v>
          </cell>
          <cell r="F24">
            <v>3</v>
          </cell>
        </row>
        <row r="25">
          <cell r="D25" t="str">
            <v>Filled</v>
          </cell>
          <cell r="F25">
            <v>3</v>
          </cell>
        </row>
        <row r="26">
          <cell r="D26" t="str">
            <v>Filled</v>
          </cell>
          <cell r="F26">
            <v>5</v>
          </cell>
        </row>
        <row r="27">
          <cell r="D27" t="str">
            <v>Filled</v>
          </cell>
          <cell r="F27">
            <v>5</v>
          </cell>
        </row>
        <row r="28">
          <cell r="D28" t="str">
            <v>Filled</v>
          </cell>
          <cell r="F28">
            <v>6</v>
          </cell>
        </row>
        <row r="29">
          <cell r="D29" t="str">
            <v>Filled</v>
          </cell>
          <cell r="F29">
            <v>6</v>
          </cell>
        </row>
        <row r="30">
          <cell r="D30" t="str">
            <v>Failed To Fill</v>
          </cell>
          <cell r="F30">
            <v>3</v>
          </cell>
        </row>
        <row r="31">
          <cell r="D31" t="str">
            <v>Filled</v>
          </cell>
          <cell r="F31">
            <v>3</v>
          </cell>
        </row>
        <row r="32">
          <cell r="D32" t="str">
            <v>Filled</v>
          </cell>
          <cell r="F32">
            <v>3</v>
          </cell>
        </row>
        <row r="33">
          <cell r="D33" t="str">
            <v>Failed To Fill</v>
          </cell>
          <cell r="F33">
            <v>3</v>
          </cell>
        </row>
        <row r="34">
          <cell r="D34" t="str">
            <v>Filled</v>
          </cell>
          <cell r="F34">
            <v>4</v>
          </cell>
        </row>
        <row r="35">
          <cell r="D35" t="str">
            <v>Filled</v>
          </cell>
          <cell r="F35">
            <v>4</v>
          </cell>
        </row>
        <row r="36">
          <cell r="D36" t="str">
            <v>Filled</v>
          </cell>
          <cell r="F36">
            <v>4</v>
          </cell>
        </row>
        <row r="37">
          <cell r="D37" t="str">
            <v>Filled</v>
          </cell>
          <cell r="F37">
            <v>4</v>
          </cell>
        </row>
        <row r="38">
          <cell r="D38" t="str">
            <v>Filled</v>
          </cell>
          <cell r="F38">
            <v>4</v>
          </cell>
        </row>
        <row r="39">
          <cell r="D39" t="str">
            <v>Filled</v>
          </cell>
          <cell r="F39">
            <v>7</v>
          </cell>
        </row>
        <row r="40">
          <cell r="D40" t="str">
            <v>Filled</v>
          </cell>
          <cell r="F40">
            <v>4</v>
          </cell>
        </row>
        <row r="41">
          <cell r="D41" t="str">
            <v>Failed To Fill</v>
          </cell>
          <cell r="F41">
            <v>4</v>
          </cell>
        </row>
        <row r="42">
          <cell r="D42" t="str">
            <v>Failed To Fill</v>
          </cell>
          <cell r="F42">
            <v>5</v>
          </cell>
        </row>
        <row r="43">
          <cell r="D43" t="str">
            <v>Failed To Fill</v>
          </cell>
          <cell r="F43">
            <v>5</v>
          </cell>
        </row>
        <row r="44">
          <cell r="D44" t="str">
            <v>Filled</v>
          </cell>
          <cell r="F44">
            <v>5</v>
          </cell>
        </row>
        <row r="45">
          <cell r="D45" t="str">
            <v>Filled</v>
          </cell>
          <cell r="F45">
            <v>5</v>
          </cell>
        </row>
        <row r="46">
          <cell r="D46" t="str">
            <v>Filled</v>
          </cell>
          <cell r="F46">
            <v>5</v>
          </cell>
        </row>
        <row r="47">
          <cell r="D47" t="str">
            <v>Filled</v>
          </cell>
          <cell r="F47">
            <v>6</v>
          </cell>
        </row>
        <row r="48">
          <cell r="D48" t="str">
            <v>Filled</v>
          </cell>
          <cell r="F48">
            <v>6</v>
          </cell>
        </row>
        <row r="49">
          <cell r="D49" t="str">
            <v>Filled</v>
          </cell>
          <cell r="F49">
            <v>6</v>
          </cell>
        </row>
        <row r="50">
          <cell r="D50" t="str">
            <v>Filled</v>
          </cell>
          <cell r="F50">
            <v>6</v>
          </cell>
        </row>
        <row r="51">
          <cell r="D51" t="str">
            <v>Filled</v>
          </cell>
          <cell r="F51">
            <v>6</v>
          </cell>
        </row>
        <row r="52">
          <cell r="D52" t="str">
            <v>Filled</v>
          </cell>
          <cell r="F52">
            <v>7</v>
          </cell>
        </row>
        <row r="53">
          <cell r="D53" t="str">
            <v>Filled</v>
          </cell>
          <cell r="F53">
            <v>7</v>
          </cell>
        </row>
        <row r="54">
          <cell r="D54" t="str">
            <v>Filled</v>
          </cell>
          <cell r="F54">
            <v>7</v>
          </cell>
        </row>
        <row r="55">
          <cell r="D55" t="str">
            <v>Filled</v>
          </cell>
          <cell r="F55">
            <v>7</v>
          </cell>
        </row>
        <row r="56">
          <cell r="D56" t="str">
            <v>Filled</v>
          </cell>
          <cell r="F56">
            <v>7</v>
          </cell>
        </row>
        <row r="57">
          <cell r="D57" t="str">
            <v>Filled</v>
          </cell>
          <cell r="F57">
            <v>8</v>
          </cell>
        </row>
        <row r="58">
          <cell r="D58" t="str">
            <v>Filled</v>
          </cell>
          <cell r="F58">
            <v>8</v>
          </cell>
        </row>
        <row r="59">
          <cell r="D59" t="str">
            <v>Filled</v>
          </cell>
          <cell r="F59">
            <v>5</v>
          </cell>
        </row>
        <row r="60">
          <cell r="D60" t="str">
            <v>Filled</v>
          </cell>
          <cell r="F60">
            <v>5</v>
          </cell>
        </row>
        <row r="61">
          <cell r="D61" t="str">
            <v>Filled</v>
          </cell>
          <cell r="F61">
            <v>6</v>
          </cell>
        </row>
        <row r="62">
          <cell r="D62" t="str">
            <v>Filled</v>
          </cell>
          <cell r="F62">
            <v>6</v>
          </cell>
        </row>
        <row r="63">
          <cell r="D63" t="str">
            <v>Failed To Fill</v>
          </cell>
          <cell r="F63">
            <v>6</v>
          </cell>
        </row>
        <row r="64">
          <cell r="D64" t="str">
            <v>Filled</v>
          </cell>
          <cell r="F64">
            <v>6</v>
          </cell>
        </row>
        <row r="65">
          <cell r="D65" t="str">
            <v>Filled</v>
          </cell>
          <cell r="F65">
            <v>6</v>
          </cell>
        </row>
        <row r="66">
          <cell r="D66" t="str">
            <v>Filled</v>
          </cell>
          <cell r="F66">
            <v>6</v>
          </cell>
        </row>
        <row r="67">
          <cell r="D67" t="str">
            <v>Filled</v>
          </cell>
          <cell r="F67">
            <v>6</v>
          </cell>
        </row>
        <row r="68">
          <cell r="D68" t="str">
            <v>Filled</v>
          </cell>
          <cell r="F68">
            <v>9</v>
          </cell>
        </row>
        <row r="69">
          <cell r="D69" t="str">
            <v>Filled</v>
          </cell>
          <cell r="F69">
            <v>9</v>
          </cell>
        </row>
        <row r="70">
          <cell r="D70" t="str">
            <v>Filled</v>
          </cell>
          <cell r="F70">
            <v>7</v>
          </cell>
        </row>
        <row r="71">
          <cell r="D71" t="str">
            <v>Filled</v>
          </cell>
          <cell r="F71">
            <v>8</v>
          </cell>
        </row>
        <row r="72">
          <cell r="D72" t="str">
            <v>Filled</v>
          </cell>
          <cell r="F72">
            <v>7</v>
          </cell>
        </row>
        <row r="73">
          <cell r="D73" t="str">
            <v>Filled</v>
          </cell>
          <cell r="F73">
            <v>8</v>
          </cell>
        </row>
        <row r="74">
          <cell r="D74" t="str">
            <v>Filled</v>
          </cell>
          <cell r="F74">
            <v>8</v>
          </cell>
        </row>
        <row r="75">
          <cell r="D75" t="str">
            <v>Filled</v>
          </cell>
          <cell r="F75">
            <v>7</v>
          </cell>
        </row>
        <row r="76">
          <cell r="D76" t="str">
            <v>Filled</v>
          </cell>
          <cell r="F76">
            <v>7</v>
          </cell>
        </row>
        <row r="77">
          <cell r="D77" t="str">
            <v>Failed To Fill</v>
          </cell>
          <cell r="F77">
            <v>7</v>
          </cell>
        </row>
        <row r="78">
          <cell r="D78" t="str">
            <v>Filled</v>
          </cell>
          <cell r="F78">
            <v>7</v>
          </cell>
        </row>
        <row r="79">
          <cell r="D79" t="str">
            <v>Failed To Fill</v>
          </cell>
          <cell r="F79">
            <v>7</v>
          </cell>
        </row>
        <row r="80">
          <cell r="D80" t="str">
            <v>Filled</v>
          </cell>
          <cell r="F80">
            <v>8</v>
          </cell>
        </row>
        <row r="81">
          <cell r="D81" t="str">
            <v>Filled</v>
          </cell>
          <cell r="F81">
            <v>8</v>
          </cell>
        </row>
        <row r="82">
          <cell r="D82" t="str">
            <v>Filled</v>
          </cell>
          <cell r="F82">
            <v>8</v>
          </cell>
        </row>
        <row r="83">
          <cell r="D83" t="str">
            <v>Filled</v>
          </cell>
          <cell r="F83">
            <v>8</v>
          </cell>
        </row>
        <row r="84">
          <cell r="D84" t="str">
            <v>Filled</v>
          </cell>
          <cell r="F84">
            <v>8</v>
          </cell>
        </row>
        <row r="85">
          <cell r="D85" t="str">
            <v>Filled</v>
          </cell>
          <cell r="F85">
            <v>8</v>
          </cell>
        </row>
        <row r="86">
          <cell r="D86" t="str">
            <v>Filled</v>
          </cell>
          <cell r="F86">
            <v>8</v>
          </cell>
        </row>
        <row r="87">
          <cell r="D87" t="str">
            <v>Failed To Fill</v>
          </cell>
          <cell r="F87">
            <v>8</v>
          </cell>
        </row>
        <row r="88">
          <cell r="D88" t="str">
            <v>Filled</v>
          </cell>
          <cell r="F88">
            <v>9</v>
          </cell>
        </row>
        <row r="89">
          <cell r="D89" t="str">
            <v>Filled</v>
          </cell>
          <cell r="F89">
            <v>8</v>
          </cell>
        </row>
        <row r="90">
          <cell r="D90" t="str">
            <v>Filled</v>
          </cell>
          <cell r="F90">
            <v>8</v>
          </cell>
        </row>
        <row r="91">
          <cell r="D91" t="str">
            <v>Filled</v>
          </cell>
          <cell r="F91">
            <v>9</v>
          </cell>
        </row>
        <row r="92">
          <cell r="D92" t="str">
            <v>Filled</v>
          </cell>
          <cell r="F92">
            <v>9</v>
          </cell>
        </row>
        <row r="93">
          <cell r="D93" t="str">
            <v>Filled</v>
          </cell>
          <cell r="F93">
            <v>9</v>
          </cell>
        </row>
        <row r="94">
          <cell r="D94" t="str">
            <v>Filled</v>
          </cell>
          <cell r="F94">
            <v>10</v>
          </cell>
        </row>
        <row r="95">
          <cell r="D95" t="str">
            <v>Filled</v>
          </cell>
          <cell r="F95">
            <v>9</v>
          </cell>
        </row>
        <row r="96">
          <cell r="D96" t="str">
            <v>Failed To Fill</v>
          </cell>
          <cell r="F96">
            <v>9</v>
          </cell>
        </row>
        <row r="97">
          <cell r="D97" t="str">
            <v>Failed To Fill</v>
          </cell>
          <cell r="F97">
            <v>9</v>
          </cell>
        </row>
        <row r="98">
          <cell r="D98" t="str">
            <v>Filled</v>
          </cell>
          <cell r="F98">
            <v>12</v>
          </cell>
        </row>
        <row r="99">
          <cell r="D99" t="str">
            <v>Filled</v>
          </cell>
          <cell r="F99">
            <v>12</v>
          </cell>
        </row>
        <row r="100">
          <cell r="D100" t="str">
            <v>Filled</v>
          </cell>
          <cell r="F100">
            <v>8</v>
          </cell>
        </row>
        <row r="101">
          <cell r="D101" t="str">
            <v>Filled</v>
          </cell>
          <cell r="F101">
            <v>9</v>
          </cell>
        </row>
        <row r="102">
          <cell r="D102" t="str">
            <v>Filled</v>
          </cell>
          <cell r="F102">
            <v>9</v>
          </cell>
        </row>
        <row r="103">
          <cell r="D103" t="str">
            <v>Filled</v>
          </cell>
          <cell r="F103">
            <v>9</v>
          </cell>
        </row>
        <row r="104">
          <cell r="D104" t="str">
            <v>Filled</v>
          </cell>
          <cell r="F104">
            <v>9</v>
          </cell>
        </row>
        <row r="105">
          <cell r="D105" t="str">
            <v>Filled</v>
          </cell>
          <cell r="F105">
            <v>9</v>
          </cell>
        </row>
        <row r="106">
          <cell r="D106" t="str">
            <v>Filled</v>
          </cell>
          <cell r="F106">
            <v>10</v>
          </cell>
        </row>
        <row r="107">
          <cell r="D107" t="str">
            <v>Filled</v>
          </cell>
          <cell r="F107">
            <v>10</v>
          </cell>
        </row>
        <row r="108">
          <cell r="D108" t="str">
            <v>Filled</v>
          </cell>
          <cell r="F108">
            <v>10</v>
          </cell>
        </row>
        <row r="109">
          <cell r="D109" t="str">
            <v>Filled</v>
          </cell>
          <cell r="F109">
            <v>10</v>
          </cell>
        </row>
        <row r="110">
          <cell r="D110" t="str">
            <v>Filled</v>
          </cell>
          <cell r="F110">
            <v>10</v>
          </cell>
        </row>
        <row r="111">
          <cell r="D111" t="str">
            <v>Filled</v>
          </cell>
          <cell r="F111">
            <v>11</v>
          </cell>
        </row>
        <row r="112">
          <cell r="D112" t="str">
            <v>Filled</v>
          </cell>
          <cell r="F112">
            <v>11</v>
          </cell>
        </row>
        <row r="113">
          <cell r="D113" t="str">
            <v>Filled</v>
          </cell>
          <cell r="F113">
            <v>11</v>
          </cell>
        </row>
        <row r="114">
          <cell r="D114" t="str">
            <v>Filled</v>
          </cell>
          <cell r="F114">
            <v>12</v>
          </cell>
        </row>
        <row r="115">
          <cell r="D115" t="str">
            <v>Filled</v>
          </cell>
          <cell r="F115">
            <v>12</v>
          </cell>
        </row>
        <row r="116">
          <cell r="D116" t="str">
            <v>Filled</v>
          </cell>
          <cell r="F116">
            <v>12</v>
          </cell>
        </row>
        <row r="117">
          <cell r="D117" t="str">
            <v>Filled</v>
          </cell>
          <cell r="F117">
            <v>12</v>
          </cell>
        </row>
        <row r="118">
          <cell r="D118" t="str">
            <v>Filled</v>
          </cell>
          <cell r="F118">
            <v>12</v>
          </cell>
        </row>
        <row r="119">
          <cell r="D119" t="str">
            <v>Filled</v>
          </cell>
          <cell r="F119">
            <v>13</v>
          </cell>
        </row>
        <row r="120">
          <cell r="D120" t="str">
            <v>Filled</v>
          </cell>
          <cell r="F120">
            <v>13</v>
          </cell>
        </row>
        <row r="121">
          <cell r="D121" t="str">
            <v>Filled</v>
          </cell>
          <cell r="F121">
            <v>13</v>
          </cell>
        </row>
        <row r="122">
          <cell r="D122" t="str">
            <v>Filled</v>
          </cell>
          <cell r="F122">
            <v>13</v>
          </cell>
        </row>
        <row r="123">
          <cell r="D123" t="str">
            <v>Filled</v>
          </cell>
          <cell r="F123">
            <v>13</v>
          </cell>
        </row>
        <row r="124">
          <cell r="D124" t="str">
            <v>Filled</v>
          </cell>
          <cell r="F124">
            <v>14</v>
          </cell>
        </row>
        <row r="125">
          <cell r="D125" t="str">
            <v>Filled</v>
          </cell>
          <cell r="F125">
            <v>14</v>
          </cell>
        </row>
        <row r="126">
          <cell r="D126" t="str">
            <v>Filled</v>
          </cell>
          <cell r="F126">
            <v>14</v>
          </cell>
        </row>
        <row r="127">
          <cell r="D127" t="str">
            <v>Filled</v>
          </cell>
          <cell r="F127">
            <v>14</v>
          </cell>
        </row>
        <row r="128">
          <cell r="D128" t="str">
            <v>Filled</v>
          </cell>
          <cell r="F128">
            <v>14</v>
          </cell>
        </row>
        <row r="129">
          <cell r="D129" t="str">
            <v>Filled</v>
          </cell>
          <cell r="F129">
            <v>15</v>
          </cell>
        </row>
        <row r="130">
          <cell r="D130" t="str">
            <v>Filled</v>
          </cell>
          <cell r="F130">
            <v>15</v>
          </cell>
        </row>
        <row r="131">
          <cell r="D131" t="str">
            <v>Filled</v>
          </cell>
          <cell r="F131">
            <v>15</v>
          </cell>
        </row>
        <row r="132">
          <cell r="D132" t="str">
            <v>Filled</v>
          </cell>
          <cell r="F132">
            <v>15</v>
          </cell>
        </row>
        <row r="133">
          <cell r="D133" t="str">
            <v>Filled</v>
          </cell>
          <cell r="F133">
            <v>16</v>
          </cell>
        </row>
        <row r="134">
          <cell r="D134" t="str">
            <v>Filled</v>
          </cell>
          <cell r="F134">
            <v>16</v>
          </cell>
        </row>
        <row r="135">
          <cell r="D135" t="str">
            <v>Filled</v>
          </cell>
          <cell r="F135">
            <v>16</v>
          </cell>
        </row>
        <row r="136">
          <cell r="D136" t="str">
            <v>Filled</v>
          </cell>
          <cell r="F136">
            <v>16</v>
          </cell>
        </row>
        <row r="137">
          <cell r="D137" t="str">
            <v>Filled</v>
          </cell>
          <cell r="F137">
            <v>16</v>
          </cell>
        </row>
        <row r="138">
          <cell r="D138" t="str">
            <v>Filled</v>
          </cell>
          <cell r="F138">
            <v>17</v>
          </cell>
        </row>
        <row r="139">
          <cell r="D139" t="str">
            <v>Filled</v>
          </cell>
          <cell r="F139">
            <v>17</v>
          </cell>
        </row>
        <row r="140">
          <cell r="D140" t="str">
            <v>Filled</v>
          </cell>
          <cell r="F140">
            <v>17</v>
          </cell>
        </row>
        <row r="141">
          <cell r="D141" t="str">
            <v>Filled</v>
          </cell>
          <cell r="F141">
            <v>17</v>
          </cell>
        </row>
        <row r="142">
          <cell r="D142" t="str">
            <v>Filled</v>
          </cell>
          <cell r="F142">
            <v>17</v>
          </cell>
        </row>
        <row r="143">
          <cell r="D143" t="str">
            <v>Filled</v>
          </cell>
          <cell r="F143">
            <v>18</v>
          </cell>
        </row>
        <row r="144">
          <cell r="D144" t="str">
            <v>Filled</v>
          </cell>
          <cell r="F144">
            <v>18</v>
          </cell>
        </row>
        <row r="145">
          <cell r="D145" t="str">
            <v>Filled</v>
          </cell>
          <cell r="F145">
            <v>18</v>
          </cell>
        </row>
        <row r="146">
          <cell r="D146" t="str">
            <v>Filled</v>
          </cell>
          <cell r="F146">
            <v>19</v>
          </cell>
        </row>
        <row r="147">
          <cell r="D147" t="str">
            <v>Filled</v>
          </cell>
          <cell r="F147">
            <v>19</v>
          </cell>
        </row>
        <row r="148">
          <cell r="D148" t="str">
            <v>Filled</v>
          </cell>
          <cell r="F148">
            <v>19</v>
          </cell>
        </row>
        <row r="149">
          <cell r="D149" t="str">
            <v>Filled</v>
          </cell>
          <cell r="F149">
            <v>19</v>
          </cell>
        </row>
        <row r="150">
          <cell r="D150" t="str">
            <v>Filled</v>
          </cell>
          <cell r="F150">
            <v>19</v>
          </cell>
        </row>
        <row r="151">
          <cell r="D151" t="str">
            <v>Filled</v>
          </cell>
          <cell r="F151">
            <v>20</v>
          </cell>
        </row>
        <row r="152">
          <cell r="D152" t="str">
            <v>Filled</v>
          </cell>
          <cell r="F152">
            <v>20</v>
          </cell>
        </row>
        <row r="153">
          <cell r="D153" t="str">
            <v>Filled</v>
          </cell>
          <cell r="F153">
            <v>20</v>
          </cell>
        </row>
        <row r="154">
          <cell r="D154" t="str">
            <v>Filled</v>
          </cell>
          <cell r="F154">
            <v>20</v>
          </cell>
        </row>
        <row r="155">
          <cell r="D155" t="str">
            <v>Filled</v>
          </cell>
          <cell r="F155">
            <v>20</v>
          </cell>
        </row>
        <row r="156">
          <cell r="D156" t="str">
            <v>Filled</v>
          </cell>
          <cell r="F156">
            <v>21</v>
          </cell>
        </row>
        <row r="157">
          <cell r="D157" t="str">
            <v>Filled</v>
          </cell>
          <cell r="F157">
            <v>21</v>
          </cell>
        </row>
        <row r="158">
          <cell r="D158" t="str">
            <v>Filled</v>
          </cell>
          <cell r="F158">
            <v>21</v>
          </cell>
        </row>
        <row r="159">
          <cell r="D159" t="str">
            <v>Filled</v>
          </cell>
          <cell r="F159">
            <v>10</v>
          </cell>
        </row>
        <row r="160">
          <cell r="D160" t="str">
            <v>Filled</v>
          </cell>
          <cell r="F160">
            <v>10</v>
          </cell>
        </row>
        <row r="161">
          <cell r="D161" t="str">
            <v>Filled</v>
          </cell>
          <cell r="F161">
            <v>13</v>
          </cell>
        </row>
        <row r="162">
          <cell r="D162" t="str">
            <v>Filled</v>
          </cell>
          <cell r="F162">
            <v>10</v>
          </cell>
        </row>
        <row r="163">
          <cell r="D163" t="str">
            <v>Filled</v>
          </cell>
          <cell r="F163">
            <v>12</v>
          </cell>
        </row>
        <row r="164">
          <cell r="D164" t="str">
            <v>Filled</v>
          </cell>
          <cell r="F164">
            <v>12</v>
          </cell>
        </row>
        <row r="165">
          <cell r="D165" t="str">
            <v>Filled</v>
          </cell>
          <cell r="F165">
            <v>13</v>
          </cell>
        </row>
        <row r="166">
          <cell r="D166" t="str">
            <v>Filled</v>
          </cell>
          <cell r="F166">
            <v>10</v>
          </cell>
        </row>
        <row r="167">
          <cell r="D167" t="str">
            <v>Filled</v>
          </cell>
          <cell r="F167">
            <v>11</v>
          </cell>
        </row>
        <row r="168">
          <cell r="D168" t="str">
            <v>Filled</v>
          </cell>
          <cell r="F168">
            <v>11</v>
          </cell>
        </row>
        <row r="169">
          <cell r="D169" t="str">
            <v>Filled</v>
          </cell>
          <cell r="F169">
            <v>12</v>
          </cell>
        </row>
        <row r="170">
          <cell r="D170" t="str">
            <v>Filled</v>
          </cell>
          <cell r="F170">
            <v>12</v>
          </cell>
        </row>
        <row r="171">
          <cell r="D171" t="str">
            <v>Filled</v>
          </cell>
          <cell r="F171">
            <v>12</v>
          </cell>
        </row>
        <row r="172">
          <cell r="D172" t="str">
            <v>Filled</v>
          </cell>
          <cell r="F172">
            <v>13</v>
          </cell>
        </row>
        <row r="173">
          <cell r="D173" t="str">
            <v>Filled</v>
          </cell>
          <cell r="F173">
            <v>12</v>
          </cell>
        </row>
        <row r="174">
          <cell r="D174" t="str">
            <v>Filled</v>
          </cell>
          <cell r="F174">
            <v>13</v>
          </cell>
        </row>
        <row r="175">
          <cell r="D175" t="str">
            <v>Filled</v>
          </cell>
          <cell r="F175">
            <v>13</v>
          </cell>
        </row>
        <row r="176">
          <cell r="D176" t="str">
            <v>Filled</v>
          </cell>
          <cell r="F176">
            <v>13</v>
          </cell>
        </row>
        <row r="177">
          <cell r="D177" t="str">
            <v>Filled</v>
          </cell>
          <cell r="F177">
            <v>13</v>
          </cell>
        </row>
        <row r="178">
          <cell r="D178" t="str">
            <v>Filled</v>
          </cell>
          <cell r="F178">
            <v>13</v>
          </cell>
        </row>
        <row r="179">
          <cell r="D179" t="str">
            <v>Failed To Fill</v>
          </cell>
          <cell r="F179">
            <v>13</v>
          </cell>
        </row>
        <row r="180">
          <cell r="D180" t="str">
            <v>Filled</v>
          </cell>
          <cell r="F180">
            <v>13</v>
          </cell>
        </row>
        <row r="181">
          <cell r="D181" t="str">
            <v>Filled</v>
          </cell>
          <cell r="F181">
            <v>13</v>
          </cell>
        </row>
        <row r="182">
          <cell r="D182" t="str">
            <v>Failed To Fill</v>
          </cell>
          <cell r="F182">
            <v>13</v>
          </cell>
        </row>
        <row r="183">
          <cell r="D183" t="str">
            <v>Failed To Fill</v>
          </cell>
          <cell r="F183">
            <v>13</v>
          </cell>
        </row>
        <row r="184">
          <cell r="D184" t="str">
            <v>Filled</v>
          </cell>
          <cell r="F184">
            <v>15</v>
          </cell>
        </row>
        <row r="185">
          <cell r="D185" t="str">
            <v>Filled</v>
          </cell>
          <cell r="F185">
            <v>13</v>
          </cell>
        </row>
        <row r="186">
          <cell r="D186" t="str">
            <v>Filled</v>
          </cell>
          <cell r="F186">
            <v>13</v>
          </cell>
        </row>
        <row r="187">
          <cell r="D187" t="str">
            <v>Filled</v>
          </cell>
          <cell r="F187">
            <v>13</v>
          </cell>
        </row>
        <row r="188">
          <cell r="D188" t="str">
            <v>Filled</v>
          </cell>
          <cell r="F188">
            <v>14</v>
          </cell>
        </row>
        <row r="189">
          <cell r="D189" t="str">
            <v>Filled</v>
          </cell>
          <cell r="F189">
            <v>13</v>
          </cell>
        </row>
        <row r="190">
          <cell r="D190" t="str">
            <v>Filled</v>
          </cell>
          <cell r="F190">
            <v>20</v>
          </cell>
        </row>
        <row r="191">
          <cell r="D191" t="str">
            <v>Filled</v>
          </cell>
          <cell r="F191">
            <v>14</v>
          </cell>
        </row>
        <row r="192">
          <cell r="D192" t="str">
            <v>Filled</v>
          </cell>
          <cell r="F192">
            <v>14</v>
          </cell>
        </row>
        <row r="193">
          <cell r="D193" t="str">
            <v>Filled</v>
          </cell>
          <cell r="F193">
            <v>14</v>
          </cell>
        </row>
        <row r="194">
          <cell r="D194" t="str">
            <v>Filled</v>
          </cell>
          <cell r="F194">
            <v>14</v>
          </cell>
        </row>
        <row r="195">
          <cell r="D195" t="str">
            <v>Filled</v>
          </cell>
          <cell r="F195">
            <v>14</v>
          </cell>
        </row>
        <row r="196">
          <cell r="D196" t="str">
            <v>Filled</v>
          </cell>
          <cell r="F196">
            <v>14</v>
          </cell>
        </row>
        <row r="197">
          <cell r="D197" t="str">
            <v>Filled</v>
          </cell>
          <cell r="F197">
            <v>14</v>
          </cell>
        </row>
        <row r="198">
          <cell r="D198" t="str">
            <v>Filled</v>
          </cell>
          <cell r="F198">
            <v>14</v>
          </cell>
        </row>
        <row r="199">
          <cell r="D199" t="str">
            <v>Filled</v>
          </cell>
          <cell r="F199">
            <v>15</v>
          </cell>
        </row>
        <row r="200">
          <cell r="D200" t="str">
            <v>Filled</v>
          </cell>
          <cell r="F200">
            <v>15</v>
          </cell>
        </row>
        <row r="201">
          <cell r="D201" t="str">
            <v>Filled</v>
          </cell>
          <cell r="F201">
            <v>15</v>
          </cell>
        </row>
        <row r="202">
          <cell r="D202" t="str">
            <v>Filled</v>
          </cell>
          <cell r="F202">
            <v>15</v>
          </cell>
        </row>
        <row r="203">
          <cell r="D203" t="str">
            <v>Filled</v>
          </cell>
          <cell r="F203">
            <v>15</v>
          </cell>
        </row>
        <row r="204">
          <cell r="D204" t="str">
            <v>Filled</v>
          </cell>
          <cell r="F204">
            <v>15</v>
          </cell>
        </row>
        <row r="205">
          <cell r="D205" t="str">
            <v>Filled</v>
          </cell>
          <cell r="F205">
            <v>16</v>
          </cell>
        </row>
        <row r="206">
          <cell r="D206" t="str">
            <v>Filled</v>
          </cell>
          <cell r="F206">
            <v>16</v>
          </cell>
        </row>
        <row r="207">
          <cell r="D207" t="str">
            <v>Filled</v>
          </cell>
          <cell r="F207">
            <v>16</v>
          </cell>
        </row>
        <row r="208">
          <cell r="D208" t="str">
            <v>Filled</v>
          </cell>
          <cell r="F208">
            <v>16</v>
          </cell>
        </row>
        <row r="209">
          <cell r="D209" t="str">
            <v>Filled</v>
          </cell>
          <cell r="F209">
            <v>16</v>
          </cell>
        </row>
        <row r="210">
          <cell r="D210" t="str">
            <v>Filled</v>
          </cell>
          <cell r="F210">
            <v>14</v>
          </cell>
        </row>
        <row r="211">
          <cell r="D211" t="str">
            <v>Filled</v>
          </cell>
          <cell r="F211">
            <v>14</v>
          </cell>
        </row>
        <row r="212">
          <cell r="D212" t="str">
            <v>Filled</v>
          </cell>
          <cell r="F212">
            <v>14</v>
          </cell>
        </row>
        <row r="213">
          <cell r="D213" t="str">
            <v>Filled</v>
          </cell>
          <cell r="F213">
            <v>14</v>
          </cell>
        </row>
        <row r="214">
          <cell r="D214" t="str">
            <v>Filled</v>
          </cell>
          <cell r="F214">
            <v>16</v>
          </cell>
        </row>
        <row r="215">
          <cell r="D215" t="str">
            <v>Filled</v>
          </cell>
          <cell r="F215">
            <v>14</v>
          </cell>
        </row>
        <row r="216">
          <cell r="D216" t="str">
            <v>Filled</v>
          </cell>
          <cell r="F216">
            <v>15</v>
          </cell>
        </row>
        <row r="217">
          <cell r="D217" t="str">
            <v>Filled</v>
          </cell>
          <cell r="F217">
            <v>14</v>
          </cell>
        </row>
        <row r="218">
          <cell r="D218" t="str">
            <v>Failed To Fill</v>
          </cell>
          <cell r="F218">
            <v>15</v>
          </cell>
        </row>
        <row r="219">
          <cell r="D219" t="str">
            <v>Filled</v>
          </cell>
          <cell r="F219">
            <v>15</v>
          </cell>
        </row>
        <row r="220">
          <cell r="D220" t="str">
            <v>Filled</v>
          </cell>
          <cell r="F220">
            <v>15</v>
          </cell>
        </row>
        <row r="221">
          <cell r="D221" t="str">
            <v>Filled</v>
          </cell>
          <cell r="F221">
            <v>15</v>
          </cell>
        </row>
        <row r="222">
          <cell r="D222" t="str">
            <v>Filled</v>
          </cell>
          <cell r="F222">
            <v>16</v>
          </cell>
        </row>
        <row r="223">
          <cell r="D223" t="str">
            <v>Filled</v>
          </cell>
          <cell r="F223">
            <v>16</v>
          </cell>
        </row>
        <row r="224">
          <cell r="D224" t="str">
            <v>Filled</v>
          </cell>
          <cell r="F224">
            <v>16</v>
          </cell>
        </row>
        <row r="225">
          <cell r="D225" t="str">
            <v>Filled</v>
          </cell>
          <cell r="F225">
            <v>16</v>
          </cell>
        </row>
        <row r="226">
          <cell r="D226" t="str">
            <v>Filled</v>
          </cell>
          <cell r="F226">
            <v>16</v>
          </cell>
        </row>
        <row r="227">
          <cell r="D227" t="str">
            <v>Filled</v>
          </cell>
          <cell r="F227">
            <v>16</v>
          </cell>
        </row>
        <row r="228">
          <cell r="D228" t="str">
            <v>Filled</v>
          </cell>
          <cell r="F228">
            <v>16</v>
          </cell>
        </row>
        <row r="229">
          <cell r="D229" t="str">
            <v>Filled</v>
          </cell>
          <cell r="F229">
            <v>16</v>
          </cell>
        </row>
        <row r="230">
          <cell r="D230" t="str">
            <v>Filled</v>
          </cell>
          <cell r="F230">
            <v>16</v>
          </cell>
        </row>
        <row r="231">
          <cell r="D231" t="str">
            <v>Filled</v>
          </cell>
          <cell r="F231">
            <v>18</v>
          </cell>
        </row>
        <row r="232">
          <cell r="D232" t="str">
            <v>Filled</v>
          </cell>
          <cell r="F232">
            <v>16</v>
          </cell>
        </row>
        <row r="233">
          <cell r="D233" t="str">
            <v>Filled</v>
          </cell>
          <cell r="F233">
            <v>16</v>
          </cell>
        </row>
        <row r="234">
          <cell r="D234" t="str">
            <v>Filled</v>
          </cell>
          <cell r="F234">
            <v>16</v>
          </cell>
        </row>
        <row r="235">
          <cell r="D235" t="str">
            <v>Filled</v>
          </cell>
          <cell r="F235">
            <v>16</v>
          </cell>
        </row>
        <row r="236">
          <cell r="D236" t="str">
            <v>Filled</v>
          </cell>
          <cell r="F236">
            <v>17</v>
          </cell>
        </row>
        <row r="237">
          <cell r="D237" t="str">
            <v>Filled</v>
          </cell>
          <cell r="F237">
            <v>17</v>
          </cell>
        </row>
        <row r="238">
          <cell r="D238" t="str">
            <v>Filled</v>
          </cell>
          <cell r="F238">
            <v>17</v>
          </cell>
        </row>
        <row r="239">
          <cell r="D239" t="str">
            <v>Filled</v>
          </cell>
          <cell r="F239">
            <v>17</v>
          </cell>
        </row>
        <row r="240">
          <cell r="D240" t="str">
            <v>Failed To Fill</v>
          </cell>
          <cell r="F240">
            <v>17</v>
          </cell>
        </row>
        <row r="241">
          <cell r="D241" t="str">
            <v>Filled</v>
          </cell>
          <cell r="F241">
            <v>17</v>
          </cell>
        </row>
        <row r="242">
          <cell r="D242" t="str">
            <v>Filled</v>
          </cell>
          <cell r="F242">
            <v>17</v>
          </cell>
        </row>
        <row r="243">
          <cell r="D243" t="str">
            <v>Filled</v>
          </cell>
          <cell r="F243">
            <v>17</v>
          </cell>
        </row>
        <row r="244">
          <cell r="D244" t="str">
            <v>Filled</v>
          </cell>
          <cell r="F244">
            <v>17</v>
          </cell>
        </row>
        <row r="245">
          <cell r="D245" t="str">
            <v>Filled</v>
          </cell>
          <cell r="F245">
            <v>18</v>
          </cell>
        </row>
        <row r="246">
          <cell r="D246" t="str">
            <v>Filled</v>
          </cell>
          <cell r="F246">
            <v>18</v>
          </cell>
        </row>
        <row r="247">
          <cell r="D247" t="str">
            <v>Failed To Fill</v>
          </cell>
          <cell r="F247">
            <v>17</v>
          </cell>
        </row>
        <row r="248">
          <cell r="D248" t="str">
            <v>Filled</v>
          </cell>
          <cell r="F248">
            <v>17</v>
          </cell>
        </row>
        <row r="249">
          <cell r="D249" t="str">
            <v>Filled</v>
          </cell>
          <cell r="F249">
            <v>26</v>
          </cell>
        </row>
        <row r="250">
          <cell r="D250" t="str">
            <v>Filled</v>
          </cell>
          <cell r="F250">
            <v>26</v>
          </cell>
        </row>
        <row r="251">
          <cell r="D251" t="str">
            <v>Filled</v>
          </cell>
          <cell r="F251">
            <v>26</v>
          </cell>
        </row>
        <row r="252">
          <cell r="D252" t="str">
            <v>Filled</v>
          </cell>
          <cell r="F252">
            <v>26</v>
          </cell>
        </row>
        <row r="253">
          <cell r="D253" t="str">
            <v>Failed To Fill</v>
          </cell>
          <cell r="F253">
            <v>17</v>
          </cell>
        </row>
        <row r="254">
          <cell r="D254" t="str">
            <v>Filled</v>
          </cell>
          <cell r="F254">
            <v>17</v>
          </cell>
        </row>
        <row r="255">
          <cell r="D255" t="str">
            <v>Filled</v>
          </cell>
          <cell r="F255">
            <v>18</v>
          </cell>
        </row>
        <row r="256">
          <cell r="D256" t="str">
            <v>Filled</v>
          </cell>
          <cell r="F256">
            <v>19</v>
          </cell>
        </row>
        <row r="257">
          <cell r="D257" t="str">
            <v>Filled</v>
          </cell>
          <cell r="F257">
            <v>18</v>
          </cell>
        </row>
        <row r="258">
          <cell r="D258" t="str">
            <v>Filled</v>
          </cell>
          <cell r="F258">
            <v>19</v>
          </cell>
        </row>
        <row r="259">
          <cell r="D259" t="str">
            <v>Filled</v>
          </cell>
          <cell r="F259">
            <v>20</v>
          </cell>
        </row>
        <row r="260">
          <cell r="D260" t="str">
            <v>Filled</v>
          </cell>
          <cell r="F260">
            <v>20</v>
          </cell>
        </row>
        <row r="261">
          <cell r="D261" t="str">
            <v>Failed To Fill</v>
          </cell>
          <cell r="F261">
            <v>18</v>
          </cell>
        </row>
        <row r="262">
          <cell r="D262" t="str">
            <v>Failed To Fill</v>
          </cell>
          <cell r="F262">
            <v>18</v>
          </cell>
        </row>
        <row r="263">
          <cell r="D263" t="str">
            <v>Failed To Fill</v>
          </cell>
          <cell r="F263">
            <v>18</v>
          </cell>
        </row>
        <row r="264">
          <cell r="D264" t="str">
            <v>Filled</v>
          </cell>
          <cell r="F264">
            <v>19</v>
          </cell>
        </row>
        <row r="265">
          <cell r="D265" t="str">
            <v>Filled</v>
          </cell>
          <cell r="F265">
            <v>19</v>
          </cell>
        </row>
        <row r="266">
          <cell r="D266" t="str">
            <v>Filled</v>
          </cell>
          <cell r="F266">
            <v>19</v>
          </cell>
        </row>
        <row r="267">
          <cell r="D267" t="str">
            <v>Filled</v>
          </cell>
          <cell r="F267">
            <v>19</v>
          </cell>
        </row>
        <row r="268">
          <cell r="D268" t="str">
            <v>Filled</v>
          </cell>
          <cell r="F268">
            <v>19</v>
          </cell>
        </row>
        <row r="269">
          <cell r="D269" t="str">
            <v>Failed To Fill</v>
          </cell>
          <cell r="F269">
            <v>20</v>
          </cell>
        </row>
        <row r="270">
          <cell r="D270" t="str">
            <v>Filled</v>
          </cell>
          <cell r="F270">
            <v>21</v>
          </cell>
        </row>
        <row r="271">
          <cell r="D271" t="str">
            <v>Filled</v>
          </cell>
          <cell r="F271">
            <v>21</v>
          </cell>
        </row>
        <row r="272">
          <cell r="D272" t="str">
            <v>Filled</v>
          </cell>
          <cell r="F272">
            <v>21</v>
          </cell>
        </row>
        <row r="273">
          <cell r="D273" t="str">
            <v>Filled</v>
          </cell>
          <cell r="F273">
            <v>21</v>
          </cell>
        </row>
        <row r="274">
          <cell r="D274" t="str">
            <v>Filled</v>
          </cell>
          <cell r="F274">
            <v>20</v>
          </cell>
        </row>
        <row r="275">
          <cell r="D275" t="str">
            <v>Filled</v>
          </cell>
          <cell r="F275">
            <v>20</v>
          </cell>
        </row>
        <row r="276">
          <cell r="D276" t="str">
            <v>Failed To Fill</v>
          </cell>
          <cell r="F276">
            <v>20</v>
          </cell>
        </row>
        <row r="277">
          <cell r="D277" t="str">
            <v>Filled</v>
          </cell>
          <cell r="F277">
            <v>21</v>
          </cell>
        </row>
        <row r="278">
          <cell r="D278" t="str">
            <v>Failed To Fill</v>
          </cell>
          <cell r="F278">
            <v>20</v>
          </cell>
        </row>
        <row r="279">
          <cell r="D279" t="str">
            <v>Filled</v>
          </cell>
          <cell r="F279">
            <v>20</v>
          </cell>
        </row>
        <row r="280">
          <cell r="D280" t="str">
            <v>Failed To Fill</v>
          </cell>
          <cell r="F280">
            <v>20</v>
          </cell>
        </row>
        <row r="281">
          <cell r="D281" t="str">
            <v>Filled</v>
          </cell>
          <cell r="F281">
            <v>20</v>
          </cell>
        </row>
        <row r="282">
          <cell r="D282" t="str">
            <v>Filled</v>
          </cell>
          <cell r="F282">
            <v>21</v>
          </cell>
        </row>
        <row r="283">
          <cell r="D283" t="str">
            <v>Filled</v>
          </cell>
          <cell r="F283">
            <v>21</v>
          </cell>
        </row>
        <row r="284">
          <cell r="D284" t="str">
            <v>Filled</v>
          </cell>
          <cell r="F284">
            <v>25</v>
          </cell>
        </row>
        <row r="285">
          <cell r="D285" t="str">
            <v>Filled</v>
          </cell>
          <cell r="F285">
            <v>24</v>
          </cell>
        </row>
        <row r="286">
          <cell r="D286" t="str">
            <v>Filled</v>
          </cell>
          <cell r="F286">
            <v>24</v>
          </cell>
        </row>
        <row r="287">
          <cell r="D287" t="str">
            <v>Filled</v>
          </cell>
          <cell r="F287">
            <v>24</v>
          </cell>
        </row>
        <row r="288">
          <cell r="D288" t="str">
            <v>Filled</v>
          </cell>
          <cell r="F288">
            <v>24</v>
          </cell>
        </row>
        <row r="289">
          <cell r="D289" t="str">
            <v>Filled</v>
          </cell>
          <cell r="F289">
            <v>24</v>
          </cell>
        </row>
        <row r="290">
          <cell r="D290" t="str">
            <v>Filled</v>
          </cell>
          <cell r="F290">
            <v>24</v>
          </cell>
        </row>
        <row r="291">
          <cell r="D291" t="str">
            <v>Filled</v>
          </cell>
          <cell r="F291">
            <v>24</v>
          </cell>
        </row>
        <row r="292">
          <cell r="D292" t="str">
            <v>Filled</v>
          </cell>
          <cell r="F292">
            <v>24</v>
          </cell>
        </row>
        <row r="293">
          <cell r="D293" t="str">
            <v>Failed To Fill</v>
          </cell>
          <cell r="F293">
            <v>24</v>
          </cell>
        </row>
        <row r="294">
          <cell r="D294" t="str">
            <v>Filled</v>
          </cell>
          <cell r="F294">
            <v>24</v>
          </cell>
        </row>
        <row r="295">
          <cell r="D295" t="str">
            <v>Filled</v>
          </cell>
          <cell r="F295">
            <v>25</v>
          </cell>
        </row>
        <row r="296">
          <cell r="D296" t="str">
            <v>Filled</v>
          </cell>
          <cell r="F296">
            <v>25</v>
          </cell>
        </row>
        <row r="297">
          <cell r="D297" t="str">
            <v>Filled</v>
          </cell>
          <cell r="F297">
            <v>27</v>
          </cell>
        </row>
        <row r="298">
          <cell r="D298" t="str">
            <v>Filled</v>
          </cell>
          <cell r="F298">
            <v>27</v>
          </cell>
        </row>
        <row r="299">
          <cell r="D299" t="str">
            <v>Filled</v>
          </cell>
          <cell r="F299">
            <v>28</v>
          </cell>
        </row>
        <row r="300">
          <cell r="D300" t="str">
            <v>Filled</v>
          </cell>
          <cell r="F300">
            <v>29</v>
          </cell>
        </row>
        <row r="301">
          <cell r="D301" t="str">
            <v>Filled</v>
          </cell>
          <cell r="F301">
            <v>25</v>
          </cell>
        </row>
        <row r="302">
          <cell r="D302" t="str">
            <v>Filled</v>
          </cell>
          <cell r="F302">
            <v>27</v>
          </cell>
        </row>
        <row r="303">
          <cell r="D303" t="str">
            <v>Filled</v>
          </cell>
          <cell r="F303">
            <v>27</v>
          </cell>
        </row>
        <row r="304">
          <cell r="D304" t="str">
            <v>Failed To Fill</v>
          </cell>
          <cell r="F304">
            <v>25</v>
          </cell>
        </row>
        <row r="305">
          <cell r="D305" t="str">
            <v>Failed To Fill</v>
          </cell>
          <cell r="F305">
            <v>25</v>
          </cell>
        </row>
        <row r="306">
          <cell r="D306" t="str">
            <v>Filled</v>
          </cell>
          <cell r="F306">
            <v>28</v>
          </cell>
        </row>
        <row r="307">
          <cell r="D307" t="str">
            <v>Filled</v>
          </cell>
          <cell r="F307">
            <v>25</v>
          </cell>
        </row>
        <row r="308">
          <cell r="D308" t="str">
            <v>Filled</v>
          </cell>
          <cell r="F308">
            <v>25</v>
          </cell>
        </row>
        <row r="309">
          <cell r="D309" t="str">
            <v>Filled</v>
          </cell>
          <cell r="F309">
            <v>25</v>
          </cell>
        </row>
        <row r="310">
          <cell r="D310" t="str">
            <v>Filled</v>
          </cell>
          <cell r="F310">
            <v>26</v>
          </cell>
        </row>
        <row r="311">
          <cell r="D311" t="str">
            <v>Filled</v>
          </cell>
          <cell r="F311">
            <v>27</v>
          </cell>
        </row>
        <row r="312">
          <cell r="D312" t="str">
            <v>Failed To Fill</v>
          </cell>
          <cell r="F312">
            <v>26</v>
          </cell>
        </row>
        <row r="313">
          <cell r="D313" t="str">
            <v>Filled</v>
          </cell>
          <cell r="F313">
            <v>26</v>
          </cell>
        </row>
        <row r="314">
          <cell r="D314" t="str">
            <v>Filled</v>
          </cell>
          <cell r="F314">
            <v>26</v>
          </cell>
        </row>
        <row r="315">
          <cell r="D315" t="str">
            <v>Filled</v>
          </cell>
          <cell r="F315">
            <v>27</v>
          </cell>
        </row>
        <row r="316">
          <cell r="D316" t="str">
            <v>Filled</v>
          </cell>
          <cell r="F316">
            <v>26</v>
          </cell>
        </row>
        <row r="317">
          <cell r="D317" t="str">
            <v>Filled</v>
          </cell>
          <cell r="F317">
            <v>29</v>
          </cell>
        </row>
        <row r="318">
          <cell r="D318" t="str">
            <v>Failed To Fill</v>
          </cell>
          <cell r="F318">
            <v>26</v>
          </cell>
        </row>
        <row r="319">
          <cell r="D319" t="str">
            <v>Filled</v>
          </cell>
          <cell r="F319">
            <v>27</v>
          </cell>
        </row>
        <row r="320">
          <cell r="D320" t="str">
            <v>Filled</v>
          </cell>
          <cell r="F320">
            <v>27</v>
          </cell>
        </row>
        <row r="321">
          <cell r="D321" t="str">
            <v>Failed To Fill</v>
          </cell>
          <cell r="F321">
            <v>26</v>
          </cell>
        </row>
        <row r="322">
          <cell r="D322" t="str">
            <v>Filled</v>
          </cell>
          <cell r="F322">
            <v>28</v>
          </cell>
        </row>
        <row r="323">
          <cell r="D323" t="str">
            <v>Filled</v>
          </cell>
          <cell r="F323">
            <v>28</v>
          </cell>
        </row>
        <row r="324">
          <cell r="D324" t="str">
            <v>Filled</v>
          </cell>
          <cell r="F324">
            <v>27</v>
          </cell>
        </row>
        <row r="325">
          <cell r="D325" t="str">
            <v>Failed To Fill</v>
          </cell>
          <cell r="F325">
            <v>27</v>
          </cell>
        </row>
        <row r="326">
          <cell r="D326" t="str">
            <v>Filled</v>
          </cell>
          <cell r="F326">
            <v>27</v>
          </cell>
        </row>
        <row r="327">
          <cell r="D327" t="str">
            <v>Filled</v>
          </cell>
          <cell r="F327">
            <v>27</v>
          </cell>
        </row>
        <row r="328">
          <cell r="D328" t="str">
            <v>Filled</v>
          </cell>
          <cell r="F328">
            <v>27</v>
          </cell>
        </row>
        <row r="329">
          <cell r="D329" t="str">
            <v>Filled</v>
          </cell>
          <cell r="F329">
            <v>27</v>
          </cell>
        </row>
        <row r="330">
          <cell r="D330" t="str">
            <v>Filled</v>
          </cell>
          <cell r="F330">
            <v>27</v>
          </cell>
        </row>
        <row r="331">
          <cell r="D331" t="str">
            <v>Failed To Fill</v>
          </cell>
          <cell r="F331">
            <v>27</v>
          </cell>
        </row>
        <row r="332">
          <cell r="D332" t="str">
            <v>Filled</v>
          </cell>
          <cell r="F332">
            <v>27</v>
          </cell>
        </row>
        <row r="333">
          <cell r="D333" t="str">
            <v>Failed To Fill</v>
          </cell>
          <cell r="F333">
            <v>27</v>
          </cell>
        </row>
        <row r="334">
          <cell r="D334" t="str">
            <v>Filled</v>
          </cell>
          <cell r="F334">
            <v>27</v>
          </cell>
        </row>
        <row r="335">
          <cell r="D335" t="str">
            <v>Filled</v>
          </cell>
          <cell r="F335">
            <v>27</v>
          </cell>
        </row>
        <row r="336">
          <cell r="D336" t="str">
            <v>Failed To Fill</v>
          </cell>
          <cell r="F336">
            <v>27</v>
          </cell>
        </row>
        <row r="337">
          <cell r="D337" t="str">
            <v>Filled</v>
          </cell>
          <cell r="F337">
            <v>27</v>
          </cell>
        </row>
        <row r="338">
          <cell r="D338" t="str">
            <v>Failed To Fill</v>
          </cell>
          <cell r="F338">
            <v>27</v>
          </cell>
        </row>
        <row r="339">
          <cell r="D339" t="str">
            <v>Filled</v>
          </cell>
          <cell r="F339">
            <v>28</v>
          </cell>
        </row>
        <row r="340">
          <cell r="D340" t="str">
            <v>Filled</v>
          </cell>
          <cell r="F340">
            <v>27</v>
          </cell>
        </row>
        <row r="341">
          <cell r="D341" t="str">
            <v>Filled</v>
          </cell>
          <cell r="F341">
            <v>27</v>
          </cell>
        </row>
        <row r="342">
          <cell r="D342" t="str">
            <v>Filled</v>
          </cell>
          <cell r="F342">
            <v>28</v>
          </cell>
        </row>
        <row r="343">
          <cell r="D343" t="str">
            <v>Filled</v>
          </cell>
          <cell r="F343">
            <v>28</v>
          </cell>
        </row>
        <row r="344">
          <cell r="D344" t="str">
            <v>Filled</v>
          </cell>
          <cell r="F344">
            <v>28</v>
          </cell>
        </row>
        <row r="345">
          <cell r="D345" t="str">
            <v>Filled</v>
          </cell>
          <cell r="F345">
            <v>28</v>
          </cell>
        </row>
        <row r="346">
          <cell r="D346" t="str">
            <v>Filled</v>
          </cell>
          <cell r="F346">
            <v>28</v>
          </cell>
        </row>
        <row r="347">
          <cell r="D347" t="str">
            <v>Filled</v>
          </cell>
          <cell r="F347">
            <v>28</v>
          </cell>
        </row>
        <row r="348">
          <cell r="D348" t="str">
            <v>Filled</v>
          </cell>
          <cell r="F348">
            <v>28</v>
          </cell>
        </row>
        <row r="349">
          <cell r="D349" t="str">
            <v>Filled</v>
          </cell>
          <cell r="F349">
            <v>28</v>
          </cell>
        </row>
        <row r="350">
          <cell r="D350" t="str">
            <v>Failed To Fill</v>
          </cell>
          <cell r="F350">
            <v>28</v>
          </cell>
        </row>
        <row r="351">
          <cell r="D351" t="str">
            <v>Filled</v>
          </cell>
          <cell r="F351">
            <v>28</v>
          </cell>
        </row>
        <row r="352">
          <cell r="D352" t="str">
            <v>Filled</v>
          </cell>
          <cell r="F352">
            <v>28</v>
          </cell>
        </row>
        <row r="353">
          <cell r="D353" t="str">
            <v>Filled</v>
          </cell>
          <cell r="F353">
            <v>28</v>
          </cell>
        </row>
        <row r="354">
          <cell r="D354" t="str">
            <v>Filled</v>
          </cell>
          <cell r="F354">
            <v>28</v>
          </cell>
        </row>
        <row r="355">
          <cell r="D355" t="str">
            <v>Filled</v>
          </cell>
          <cell r="F355">
            <v>28</v>
          </cell>
        </row>
        <row r="356">
          <cell r="D356" t="str">
            <v>Filled</v>
          </cell>
          <cell r="F356">
            <v>31</v>
          </cell>
        </row>
        <row r="357">
          <cell r="D357" t="str">
            <v>Filled</v>
          </cell>
          <cell r="F357">
            <v>29</v>
          </cell>
        </row>
        <row r="358">
          <cell r="D358" t="str">
            <v>Filled</v>
          </cell>
          <cell r="F358">
            <v>29</v>
          </cell>
        </row>
        <row r="359">
          <cell r="D359" t="str">
            <v>Filled</v>
          </cell>
          <cell r="F359">
            <v>28</v>
          </cell>
        </row>
        <row r="360">
          <cell r="D360" t="str">
            <v>Filled</v>
          </cell>
          <cell r="F360">
            <v>29</v>
          </cell>
        </row>
        <row r="361">
          <cell r="D361" t="str">
            <v>Filled</v>
          </cell>
          <cell r="F361">
            <v>29</v>
          </cell>
        </row>
        <row r="362">
          <cell r="D362" t="str">
            <v>Filled</v>
          </cell>
          <cell r="F362">
            <v>29</v>
          </cell>
        </row>
        <row r="363">
          <cell r="D363" t="str">
            <v>Failed To Fill</v>
          </cell>
          <cell r="F363">
            <v>29</v>
          </cell>
        </row>
        <row r="364">
          <cell r="D364" t="str">
            <v>Failed To Fill</v>
          </cell>
          <cell r="F364">
            <v>29</v>
          </cell>
        </row>
        <row r="365">
          <cell r="D365" t="str">
            <v>Filled</v>
          </cell>
          <cell r="F365">
            <v>29</v>
          </cell>
        </row>
        <row r="366">
          <cell r="D366" t="str">
            <v>Filled</v>
          </cell>
          <cell r="F366">
            <v>29</v>
          </cell>
        </row>
        <row r="367">
          <cell r="D367" t="str">
            <v>Filled</v>
          </cell>
          <cell r="F367">
            <v>29</v>
          </cell>
        </row>
        <row r="368">
          <cell r="D368" t="str">
            <v>Failed To Fill</v>
          </cell>
          <cell r="F368">
            <v>30</v>
          </cell>
        </row>
        <row r="369">
          <cell r="D369" t="str">
            <v>Filled</v>
          </cell>
          <cell r="F369">
            <v>30</v>
          </cell>
        </row>
        <row r="370">
          <cell r="D370" t="str">
            <v>Filled</v>
          </cell>
          <cell r="F370">
            <v>31</v>
          </cell>
        </row>
        <row r="371">
          <cell r="D371" t="str">
            <v>Filled</v>
          </cell>
          <cell r="F371">
            <v>31</v>
          </cell>
        </row>
        <row r="372">
          <cell r="D372" t="str">
            <v>Filled</v>
          </cell>
          <cell r="F372">
            <v>31</v>
          </cell>
        </row>
        <row r="373">
          <cell r="D373" t="str">
            <v>Filled</v>
          </cell>
          <cell r="F373">
            <v>31</v>
          </cell>
        </row>
        <row r="374">
          <cell r="D374" t="str">
            <v>Filled</v>
          </cell>
          <cell r="F374">
            <v>32</v>
          </cell>
        </row>
        <row r="375">
          <cell r="D375" t="str">
            <v>Failed To Fill</v>
          </cell>
          <cell r="F375">
            <v>31</v>
          </cell>
        </row>
        <row r="376">
          <cell r="D376" t="str">
            <v>Filled</v>
          </cell>
          <cell r="F376">
            <v>32</v>
          </cell>
        </row>
        <row r="377">
          <cell r="D377" t="str">
            <v>Filled</v>
          </cell>
          <cell r="F377">
            <v>33</v>
          </cell>
        </row>
        <row r="378">
          <cell r="D378" t="str">
            <v>Filled</v>
          </cell>
          <cell r="F378">
            <v>33</v>
          </cell>
        </row>
        <row r="379">
          <cell r="D379" t="str">
            <v>Filled</v>
          </cell>
          <cell r="F379">
            <v>33</v>
          </cell>
        </row>
        <row r="380">
          <cell r="D380" t="str">
            <v>Filled</v>
          </cell>
          <cell r="F380">
            <v>33</v>
          </cell>
        </row>
        <row r="381">
          <cell r="D381" t="str">
            <v>Filled</v>
          </cell>
          <cell r="F381">
            <v>33</v>
          </cell>
        </row>
        <row r="382">
          <cell r="D382" t="str">
            <v>Filled</v>
          </cell>
          <cell r="F382">
            <v>34</v>
          </cell>
        </row>
        <row r="383">
          <cell r="D383" t="str">
            <v>Filled</v>
          </cell>
          <cell r="F383">
            <v>34</v>
          </cell>
        </row>
        <row r="384">
          <cell r="D384" t="str">
            <v>Filled</v>
          </cell>
          <cell r="F384">
            <v>35</v>
          </cell>
        </row>
        <row r="385">
          <cell r="D385" t="str">
            <v>Filled</v>
          </cell>
          <cell r="F385">
            <v>32</v>
          </cell>
        </row>
        <row r="386">
          <cell r="D386" t="str">
            <v>Filled</v>
          </cell>
          <cell r="F386">
            <v>32</v>
          </cell>
        </row>
        <row r="387">
          <cell r="D387" t="str">
            <v>Filled</v>
          </cell>
          <cell r="F387">
            <v>32</v>
          </cell>
        </row>
        <row r="388">
          <cell r="D388" t="str">
            <v>Filled</v>
          </cell>
          <cell r="F388">
            <v>33</v>
          </cell>
        </row>
        <row r="389">
          <cell r="D389" t="str">
            <v>Filled</v>
          </cell>
          <cell r="F389">
            <v>33</v>
          </cell>
        </row>
        <row r="390">
          <cell r="D390" t="str">
            <v>Filled</v>
          </cell>
          <cell r="F390">
            <v>33</v>
          </cell>
        </row>
        <row r="391">
          <cell r="D391" t="str">
            <v>Failed To Fill</v>
          </cell>
          <cell r="F391">
            <v>34</v>
          </cell>
        </row>
        <row r="392">
          <cell r="D392" t="str">
            <v>Filled</v>
          </cell>
          <cell r="F392">
            <v>34</v>
          </cell>
        </row>
        <row r="393">
          <cell r="D393" t="str">
            <v>Failed To Fill</v>
          </cell>
          <cell r="F393">
            <v>34</v>
          </cell>
        </row>
        <row r="394">
          <cell r="D394" t="str">
            <v>Filled</v>
          </cell>
          <cell r="F394">
            <v>34</v>
          </cell>
        </row>
        <row r="395">
          <cell r="D395" t="str">
            <v>Filled</v>
          </cell>
          <cell r="F395">
            <v>34</v>
          </cell>
        </row>
        <row r="396">
          <cell r="D396" t="str">
            <v>Failed To Fill</v>
          </cell>
          <cell r="F396">
            <v>34</v>
          </cell>
        </row>
        <row r="397">
          <cell r="D397" t="str">
            <v>Filled</v>
          </cell>
          <cell r="F397">
            <v>34</v>
          </cell>
        </row>
        <row r="398">
          <cell r="D398" t="str">
            <v>Filled</v>
          </cell>
          <cell r="F398">
            <v>34</v>
          </cell>
        </row>
        <row r="399">
          <cell r="D399" t="str">
            <v>Failed To Fill</v>
          </cell>
          <cell r="F399">
            <v>34</v>
          </cell>
        </row>
        <row r="400">
          <cell r="D400" t="str">
            <v>Filled</v>
          </cell>
          <cell r="F400">
            <v>35</v>
          </cell>
        </row>
        <row r="401">
          <cell r="D401" t="str">
            <v>Filled</v>
          </cell>
          <cell r="F401">
            <v>35</v>
          </cell>
        </row>
        <row r="402">
          <cell r="D402" t="str">
            <v>Filled</v>
          </cell>
          <cell r="F402">
            <v>35</v>
          </cell>
        </row>
        <row r="403">
          <cell r="D403" t="str">
            <v>Filled</v>
          </cell>
          <cell r="F403">
            <v>35</v>
          </cell>
        </row>
        <row r="404">
          <cell r="D404" t="str">
            <v>Filled</v>
          </cell>
          <cell r="F404">
            <v>35</v>
          </cell>
        </row>
        <row r="405">
          <cell r="D405" t="str">
            <v>Filled</v>
          </cell>
          <cell r="F405">
            <v>36</v>
          </cell>
        </row>
        <row r="406">
          <cell r="D406" t="str">
            <v>Failed To Fill</v>
          </cell>
          <cell r="F406">
            <v>36</v>
          </cell>
        </row>
        <row r="407">
          <cell r="D407" t="str">
            <v>Filled</v>
          </cell>
          <cell r="F407">
            <v>36</v>
          </cell>
        </row>
      </sheetData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wData"/>
      <sheetName val="AggData"/>
      <sheetName val="Chart"/>
    </sheetNames>
    <sheetDataSet>
      <sheetData sheetId="0">
        <row r="2">
          <cell r="D2" t="str">
            <v>Failed To Fill</v>
          </cell>
          <cell r="F2">
            <v>6</v>
          </cell>
        </row>
        <row r="3">
          <cell r="D3" t="str">
            <v>Filled</v>
          </cell>
          <cell r="F3">
            <v>3</v>
          </cell>
        </row>
        <row r="4">
          <cell r="D4" t="str">
            <v>Failed To Fill</v>
          </cell>
          <cell r="F4">
            <v>3</v>
          </cell>
        </row>
        <row r="5">
          <cell r="D5" t="str">
            <v>Failed To Fill</v>
          </cell>
          <cell r="F5">
            <v>3</v>
          </cell>
        </row>
        <row r="6">
          <cell r="D6" t="str">
            <v>Filled</v>
          </cell>
          <cell r="F6">
            <v>4</v>
          </cell>
        </row>
        <row r="7">
          <cell r="D7" t="str">
            <v>Filled</v>
          </cell>
          <cell r="F7">
            <v>4</v>
          </cell>
        </row>
        <row r="8">
          <cell r="D8" t="str">
            <v>Filled</v>
          </cell>
          <cell r="F8">
            <v>4</v>
          </cell>
        </row>
        <row r="9">
          <cell r="D9" t="str">
            <v>Failed To Fill</v>
          </cell>
          <cell r="F9">
            <v>4</v>
          </cell>
        </row>
        <row r="10">
          <cell r="D10" t="str">
            <v>Filled</v>
          </cell>
          <cell r="F10">
            <v>4</v>
          </cell>
        </row>
        <row r="11">
          <cell r="D11" t="str">
            <v>Filled</v>
          </cell>
          <cell r="F11">
            <v>5</v>
          </cell>
        </row>
        <row r="12">
          <cell r="D12" t="str">
            <v>Filled</v>
          </cell>
          <cell r="F12">
            <v>6</v>
          </cell>
        </row>
        <row r="13">
          <cell r="D13" t="str">
            <v>Failed To Fill</v>
          </cell>
          <cell r="F13">
            <v>5</v>
          </cell>
        </row>
        <row r="14">
          <cell r="D14" t="str">
            <v>Failed To Fill</v>
          </cell>
          <cell r="F14">
            <v>5</v>
          </cell>
        </row>
        <row r="15">
          <cell r="D15" t="str">
            <v>Filled</v>
          </cell>
          <cell r="F15">
            <v>21</v>
          </cell>
        </row>
        <row r="16">
          <cell r="D16" t="str">
            <v>Filled</v>
          </cell>
          <cell r="F16">
            <v>21</v>
          </cell>
        </row>
        <row r="17">
          <cell r="D17" t="str">
            <v>Filled</v>
          </cell>
          <cell r="F17">
            <v>21</v>
          </cell>
        </row>
        <row r="18">
          <cell r="D18" t="str">
            <v>Filled</v>
          </cell>
          <cell r="F18">
            <v>21</v>
          </cell>
        </row>
        <row r="19">
          <cell r="D19" t="str">
            <v>Filled</v>
          </cell>
          <cell r="F19">
            <v>14</v>
          </cell>
        </row>
        <row r="20">
          <cell r="D20" t="str">
            <v>Filled</v>
          </cell>
          <cell r="F20">
            <v>14</v>
          </cell>
        </row>
        <row r="21">
          <cell r="D21" t="str">
            <v>Failed To Fill</v>
          </cell>
          <cell r="F21">
            <v>5</v>
          </cell>
        </row>
        <row r="22">
          <cell r="D22" t="str">
            <v>Filled</v>
          </cell>
          <cell r="F22">
            <v>5</v>
          </cell>
        </row>
        <row r="23">
          <cell r="D23" t="str">
            <v>Failed To Fill</v>
          </cell>
          <cell r="F23">
            <v>5</v>
          </cell>
        </row>
        <row r="24">
          <cell r="D24" t="str">
            <v>Failed To Fill</v>
          </cell>
          <cell r="F24">
            <v>5</v>
          </cell>
        </row>
        <row r="25">
          <cell r="D25" t="str">
            <v>Failed To Fill</v>
          </cell>
          <cell r="F25">
            <v>6</v>
          </cell>
        </row>
        <row r="26">
          <cell r="D26" t="str">
            <v>Filled</v>
          </cell>
          <cell r="F26">
            <v>7</v>
          </cell>
        </row>
        <row r="27">
          <cell r="D27" t="str">
            <v>Filled</v>
          </cell>
          <cell r="F27">
            <v>7</v>
          </cell>
        </row>
        <row r="28">
          <cell r="D28" t="str">
            <v>Filled</v>
          </cell>
          <cell r="F28">
            <v>7</v>
          </cell>
        </row>
        <row r="29">
          <cell r="D29" t="str">
            <v>Filled</v>
          </cell>
          <cell r="F29">
            <v>8</v>
          </cell>
        </row>
        <row r="30">
          <cell r="D30" t="str">
            <v>Filled</v>
          </cell>
          <cell r="F30">
            <v>8</v>
          </cell>
        </row>
        <row r="31">
          <cell r="D31" t="str">
            <v>Filled</v>
          </cell>
          <cell r="F31">
            <v>8</v>
          </cell>
        </row>
        <row r="32">
          <cell r="D32" t="str">
            <v>Filled</v>
          </cell>
          <cell r="F32">
            <v>8</v>
          </cell>
        </row>
        <row r="33">
          <cell r="D33" t="str">
            <v>Filled</v>
          </cell>
          <cell r="F33">
            <v>8</v>
          </cell>
        </row>
        <row r="34">
          <cell r="D34" t="str">
            <v>Filled</v>
          </cell>
          <cell r="F34">
            <v>9</v>
          </cell>
        </row>
        <row r="35">
          <cell r="D35" t="str">
            <v>Filled</v>
          </cell>
          <cell r="F35">
            <v>9</v>
          </cell>
        </row>
        <row r="36">
          <cell r="D36" t="str">
            <v>Filled</v>
          </cell>
          <cell r="F36">
            <v>9</v>
          </cell>
        </row>
        <row r="37">
          <cell r="D37" t="str">
            <v>Filled</v>
          </cell>
          <cell r="F37">
            <v>9</v>
          </cell>
        </row>
        <row r="38">
          <cell r="D38" t="str">
            <v>Filled</v>
          </cell>
          <cell r="F38">
            <v>9</v>
          </cell>
        </row>
        <row r="39">
          <cell r="D39" t="str">
            <v>Filled</v>
          </cell>
          <cell r="F39">
            <v>10</v>
          </cell>
        </row>
        <row r="40">
          <cell r="D40" t="str">
            <v>Filled</v>
          </cell>
          <cell r="F40">
            <v>10</v>
          </cell>
        </row>
        <row r="41">
          <cell r="D41" t="str">
            <v>Filled</v>
          </cell>
          <cell r="F41">
            <v>10</v>
          </cell>
        </row>
        <row r="42">
          <cell r="D42" t="str">
            <v>Filled</v>
          </cell>
          <cell r="F42">
            <v>10</v>
          </cell>
        </row>
        <row r="43">
          <cell r="D43" t="str">
            <v>Filled</v>
          </cell>
          <cell r="F43">
            <v>10</v>
          </cell>
        </row>
        <row r="44">
          <cell r="D44" t="str">
            <v>Filled</v>
          </cell>
          <cell r="F44">
            <v>11</v>
          </cell>
        </row>
        <row r="45">
          <cell r="D45" t="str">
            <v>Filled</v>
          </cell>
          <cell r="F45">
            <v>11</v>
          </cell>
        </row>
        <row r="46">
          <cell r="D46" t="str">
            <v>Filled</v>
          </cell>
          <cell r="F46">
            <v>11</v>
          </cell>
        </row>
        <row r="47">
          <cell r="D47" t="str">
            <v>Filled</v>
          </cell>
          <cell r="F47">
            <v>12</v>
          </cell>
        </row>
        <row r="48">
          <cell r="D48" t="str">
            <v>Filled</v>
          </cell>
          <cell r="F48">
            <v>12</v>
          </cell>
        </row>
        <row r="49">
          <cell r="D49" t="str">
            <v>Filled</v>
          </cell>
          <cell r="F49">
            <v>12</v>
          </cell>
        </row>
        <row r="50">
          <cell r="D50" t="str">
            <v>Filled</v>
          </cell>
          <cell r="F50">
            <v>12</v>
          </cell>
        </row>
        <row r="51">
          <cell r="D51" t="str">
            <v>Filled</v>
          </cell>
          <cell r="F51">
            <v>12</v>
          </cell>
        </row>
        <row r="52">
          <cell r="D52" t="str">
            <v>Filled</v>
          </cell>
          <cell r="F52">
            <v>13</v>
          </cell>
        </row>
        <row r="53">
          <cell r="D53" t="str">
            <v>Filled</v>
          </cell>
          <cell r="F53">
            <v>13</v>
          </cell>
        </row>
        <row r="54">
          <cell r="D54" t="str">
            <v>Filled</v>
          </cell>
          <cell r="F54">
            <v>13</v>
          </cell>
        </row>
        <row r="55">
          <cell r="D55" t="str">
            <v>Filled</v>
          </cell>
          <cell r="F55">
            <v>13</v>
          </cell>
        </row>
        <row r="56">
          <cell r="D56" t="str">
            <v>Filled</v>
          </cell>
          <cell r="F56">
            <v>13</v>
          </cell>
        </row>
        <row r="57">
          <cell r="D57" t="str">
            <v>Filled</v>
          </cell>
          <cell r="F57">
            <v>14</v>
          </cell>
        </row>
        <row r="58">
          <cell r="D58" t="str">
            <v>Filled</v>
          </cell>
          <cell r="F58">
            <v>14</v>
          </cell>
        </row>
        <row r="59">
          <cell r="D59" t="str">
            <v>Filled</v>
          </cell>
          <cell r="F59">
            <v>14</v>
          </cell>
        </row>
        <row r="60">
          <cell r="D60" t="str">
            <v>Filled</v>
          </cell>
          <cell r="F60">
            <v>14</v>
          </cell>
        </row>
        <row r="61">
          <cell r="D61" t="str">
            <v>Filled</v>
          </cell>
          <cell r="F61">
            <v>14</v>
          </cell>
        </row>
        <row r="62">
          <cell r="D62" t="str">
            <v>Filled</v>
          </cell>
          <cell r="F62">
            <v>15</v>
          </cell>
        </row>
        <row r="63">
          <cell r="D63" t="str">
            <v>Filled</v>
          </cell>
          <cell r="F63">
            <v>15</v>
          </cell>
        </row>
        <row r="64">
          <cell r="D64" t="str">
            <v>Filled</v>
          </cell>
          <cell r="F64">
            <v>15</v>
          </cell>
        </row>
        <row r="65">
          <cell r="D65" t="str">
            <v>Filled</v>
          </cell>
          <cell r="F65">
            <v>15</v>
          </cell>
        </row>
        <row r="66">
          <cell r="D66" t="str">
            <v>Filled</v>
          </cell>
          <cell r="F66">
            <v>16</v>
          </cell>
        </row>
        <row r="67">
          <cell r="D67" t="str">
            <v>Filled</v>
          </cell>
          <cell r="F67">
            <v>16</v>
          </cell>
        </row>
        <row r="68">
          <cell r="D68" t="str">
            <v>Filled</v>
          </cell>
          <cell r="F68">
            <v>16</v>
          </cell>
        </row>
        <row r="69">
          <cell r="D69" t="str">
            <v>Filled</v>
          </cell>
          <cell r="F69">
            <v>16</v>
          </cell>
        </row>
        <row r="70">
          <cell r="D70" t="str">
            <v>Filled</v>
          </cell>
          <cell r="F70">
            <v>16</v>
          </cell>
        </row>
        <row r="71">
          <cell r="D71" t="str">
            <v>Filled</v>
          </cell>
          <cell r="F71">
            <v>17</v>
          </cell>
        </row>
        <row r="72">
          <cell r="D72" t="str">
            <v>Filled</v>
          </cell>
          <cell r="F72">
            <v>17</v>
          </cell>
        </row>
        <row r="73">
          <cell r="D73" t="str">
            <v>Filled</v>
          </cell>
          <cell r="F73">
            <v>17</v>
          </cell>
        </row>
        <row r="74">
          <cell r="D74" t="str">
            <v>Filled</v>
          </cell>
          <cell r="F74">
            <v>17</v>
          </cell>
        </row>
        <row r="75">
          <cell r="D75" t="str">
            <v>Filled</v>
          </cell>
          <cell r="F75">
            <v>17</v>
          </cell>
        </row>
        <row r="76">
          <cell r="D76" t="str">
            <v>Filled</v>
          </cell>
          <cell r="F76">
            <v>18</v>
          </cell>
        </row>
        <row r="77">
          <cell r="D77" t="str">
            <v>Filled</v>
          </cell>
          <cell r="F77">
            <v>6</v>
          </cell>
        </row>
        <row r="78">
          <cell r="D78" t="str">
            <v>Failed To Fill</v>
          </cell>
          <cell r="F78">
            <v>6</v>
          </cell>
        </row>
        <row r="79">
          <cell r="D79" t="str">
            <v>Failed To Fill</v>
          </cell>
          <cell r="F79">
            <v>6</v>
          </cell>
        </row>
        <row r="80">
          <cell r="D80" t="str">
            <v>Filled</v>
          </cell>
          <cell r="F80">
            <v>6</v>
          </cell>
        </row>
        <row r="81">
          <cell r="D81" t="str">
            <v>Filled</v>
          </cell>
          <cell r="F81">
            <v>7</v>
          </cell>
        </row>
        <row r="82">
          <cell r="D82" t="str">
            <v>Filled</v>
          </cell>
          <cell r="F82">
            <v>7</v>
          </cell>
        </row>
        <row r="83">
          <cell r="D83" t="str">
            <v>Filled</v>
          </cell>
          <cell r="F83">
            <v>6</v>
          </cell>
        </row>
        <row r="84">
          <cell r="D84" t="str">
            <v>Filled</v>
          </cell>
          <cell r="F84">
            <v>6</v>
          </cell>
        </row>
        <row r="85">
          <cell r="D85" t="str">
            <v>Filled</v>
          </cell>
          <cell r="F85">
            <v>7</v>
          </cell>
        </row>
        <row r="86">
          <cell r="D86" t="str">
            <v>Failed To Fill</v>
          </cell>
          <cell r="F86">
            <v>7</v>
          </cell>
        </row>
        <row r="87">
          <cell r="D87" t="str">
            <v>Filled</v>
          </cell>
          <cell r="F87">
            <v>7</v>
          </cell>
        </row>
        <row r="88">
          <cell r="D88" t="str">
            <v>Filled</v>
          </cell>
          <cell r="F88">
            <v>7</v>
          </cell>
        </row>
        <row r="89">
          <cell r="D89" t="str">
            <v>Failed To Fill</v>
          </cell>
          <cell r="F89">
            <v>7</v>
          </cell>
        </row>
        <row r="90">
          <cell r="D90" t="str">
            <v>Filled</v>
          </cell>
          <cell r="F90">
            <v>7</v>
          </cell>
        </row>
        <row r="91">
          <cell r="D91" t="str">
            <v>Filled</v>
          </cell>
          <cell r="F91">
            <v>8</v>
          </cell>
        </row>
        <row r="92">
          <cell r="D92" t="str">
            <v>Filled</v>
          </cell>
          <cell r="F92">
            <v>7</v>
          </cell>
        </row>
        <row r="93">
          <cell r="D93" t="str">
            <v>Filled</v>
          </cell>
          <cell r="F93">
            <v>7</v>
          </cell>
        </row>
        <row r="94">
          <cell r="D94" t="str">
            <v>Failed To Fill</v>
          </cell>
          <cell r="F94">
            <v>7</v>
          </cell>
        </row>
        <row r="95">
          <cell r="D95" t="str">
            <v>Failed To Fill</v>
          </cell>
          <cell r="F95">
            <v>7</v>
          </cell>
        </row>
        <row r="96">
          <cell r="D96" t="str">
            <v>Filled</v>
          </cell>
          <cell r="F96">
            <v>9</v>
          </cell>
        </row>
        <row r="97">
          <cell r="D97" t="str">
            <v>Filled</v>
          </cell>
          <cell r="F97">
            <v>8</v>
          </cell>
        </row>
        <row r="98">
          <cell r="D98" t="str">
            <v>Filled</v>
          </cell>
          <cell r="F98">
            <v>8</v>
          </cell>
        </row>
        <row r="99">
          <cell r="D99" t="str">
            <v>Filled</v>
          </cell>
          <cell r="F99">
            <v>8</v>
          </cell>
        </row>
        <row r="100">
          <cell r="D100" t="str">
            <v>Filled</v>
          </cell>
          <cell r="F100">
            <v>8</v>
          </cell>
        </row>
        <row r="101">
          <cell r="D101" t="str">
            <v>Filled</v>
          </cell>
          <cell r="F101">
            <v>8</v>
          </cell>
        </row>
        <row r="102">
          <cell r="D102" t="str">
            <v>Failed To Fill</v>
          </cell>
          <cell r="F102">
            <v>9</v>
          </cell>
        </row>
        <row r="103">
          <cell r="D103" t="str">
            <v>Filled</v>
          </cell>
          <cell r="F103">
            <v>13</v>
          </cell>
        </row>
        <row r="104">
          <cell r="D104" t="str">
            <v>Filled</v>
          </cell>
          <cell r="F104">
            <v>13</v>
          </cell>
        </row>
        <row r="105">
          <cell r="D105" t="str">
            <v>Filled</v>
          </cell>
          <cell r="F105">
            <v>18</v>
          </cell>
        </row>
        <row r="106">
          <cell r="D106" t="str">
            <v>Filled</v>
          </cell>
          <cell r="F106">
            <v>19</v>
          </cell>
        </row>
        <row r="107">
          <cell r="D107" t="str">
            <v>Filled</v>
          </cell>
          <cell r="F107">
            <v>26</v>
          </cell>
        </row>
        <row r="108">
          <cell r="D108" t="str">
            <v>Filled</v>
          </cell>
          <cell r="F108">
            <v>26</v>
          </cell>
        </row>
        <row r="109">
          <cell r="D109" t="str">
            <v>Filled</v>
          </cell>
          <cell r="F109">
            <v>26</v>
          </cell>
        </row>
        <row r="110">
          <cell r="D110" t="str">
            <v>Filled</v>
          </cell>
          <cell r="F110">
            <v>27</v>
          </cell>
        </row>
        <row r="111">
          <cell r="D111" t="str">
            <v>Filled</v>
          </cell>
          <cell r="F111">
            <v>27</v>
          </cell>
        </row>
        <row r="112">
          <cell r="D112" t="str">
            <v>Failed To Fill</v>
          </cell>
          <cell r="F112">
            <v>8</v>
          </cell>
        </row>
        <row r="113">
          <cell r="D113" t="str">
            <v>Failed To Fill</v>
          </cell>
          <cell r="F113">
            <v>8</v>
          </cell>
        </row>
        <row r="114">
          <cell r="D114" t="str">
            <v>Filled</v>
          </cell>
          <cell r="F114">
            <v>8</v>
          </cell>
        </row>
        <row r="115">
          <cell r="D115" t="str">
            <v>Filled</v>
          </cell>
          <cell r="F115">
            <v>8</v>
          </cell>
        </row>
        <row r="116">
          <cell r="D116" t="str">
            <v>Filled</v>
          </cell>
          <cell r="F116">
            <v>9</v>
          </cell>
        </row>
        <row r="117">
          <cell r="D117" t="str">
            <v>Filled</v>
          </cell>
          <cell r="F117">
            <v>9</v>
          </cell>
        </row>
        <row r="118">
          <cell r="D118" t="str">
            <v>Filled</v>
          </cell>
          <cell r="F118">
            <v>9</v>
          </cell>
        </row>
        <row r="119">
          <cell r="D119" t="str">
            <v>Filled</v>
          </cell>
          <cell r="F119">
            <v>9</v>
          </cell>
        </row>
        <row r="120">
          <cell r="D120" t="str">
            <v>Failed To Fill</v>
          </cell>
          <cell r="F120">
            <v>9</v>
          </cell>
        </row>
        <row r="121">
          <cell r="D121" t="str">
            <v>Failed To Fill</v>
          </cell>
          <cell r="F121">
            <v>9</v>
          </cell>
        </row>
        <row r="122">
          <cell r="D122" t="str">
            <v>Filled</v>
          </cell>
          <cell r="F122">
            <v>9</v>
          </cell>
        </row>
        <row r="123">
          <cell r="D123" t="str">
            <v>Filled</v>
          </cell>
          <cell r="F123">
            <v>10</v>
          </cell>
        </row>
        <row r="124">
          <cell r="D124" t="str">
            <v>Filled</v>
          </cell>
          <cell r="F124">
            <v>10</v>
          </cell>
        </row>
        <row r="125">
          <cell r="D125" t="str">
            <v>Filled</v>
          </cell>
          <cell r="F125">
            <v>10</v>
          </cell>
        </row>
        <row r="126">
          <cell r="D126" t="str">
            <v>Filled</v>
          </cell>
          <cell r="F126">
            <v>10</v>
          </cell>
        </row>
        <row r="127">
          <cell r="D127" t="str">
            <v>Filled</v>
          </cell>
          <cell r="F127">
            <v>10</v>
          </cell>
        </row>
        <row r="128">
          <cell r="D128" t="str">
            <v>Filled</v>
          </cell>
          <cell r="F128">
            <v>11</v>
          </cell>
        </row>
        <row r="129">
          <cell r="D129" t="str">
            <v>Filled</v>
          </cell>
          <cell r="F129">
            <v>11</v>
          </cell>
        </row>
        <row r="130">
          <cell r="D130" t="str">
            <v>Filled</v>
          </cell>
          <cell r="F130">
            <v>11</v>
          </cell>
        </row>
        <row r="131">
          <cell r="D131" t="str">
            <v>Filled</v>
          </cell>
          <cell r="F131">
            <v>12</v>
          </cell>
        </row>
        <row r="132">
          <cell r="D132" t="str">
            <v>Filled</v>
          </cell>
          <cell r="F132">
            <v>12</v>
          </cell>
        </row>
        <row r="133">
          <cell r="D133" t="str">
            <v>Filled</v>
          </cell>
          <cell r="F133">
            <v>12</v>
          </cell>
        </row>
        <row r="134">
          <cell r="D134" t="str">
            <v>Filled</v>
          </cell>
          <cell r="F134">
            <v>12</v>
          </cell>
        </row>
        <row r="135">
          <cell r="D135" t="str">
            <v>Filled</v>
          </cell>
          <cell r="F135">
            <v>12</v>
          </cell>
        </row>
        <row r="136">
          <cell r="D136" t="str">
            <v>Filled</v>
          </cell>
          <cell r="F136">
            <v>13</v>
          </cell>
        </row>
        <row r="137">
          <cell r="D137" t="str">
            <v>Filled</v>
          </cell>
          <cell r="F137">
            <v>13</v>
          </cell>
        </row>
        <row r="138">
          <cell r="D138" t="str">
            <v>Filled</v>
          </cell>
          <cell r="F138">
            <v>13</v>
          </cell>
        </row>
        <row r="139">
          <cell r="D139" t="str">
            <v>Filled</v>
          </cell>
          <cell r="F139">
            <v>13</v>
          </cell>
        </row>
        <row r="140">
          <cell r="D140" t="str">
            <v>Filled</v>
          </cell>
          <cell r="F140">
            <v>13</v>
          </cell>
        </row>
        <row r="141">
          <cell r="D141" t="str">
            <v>Filled</v>
          </cell>
          <cell r="F141">
            <v>14</v>
          </cell>
        </row>
        <row r="142">
          <cell r="D142" t="str">
            <v>Filled</v>
          </cell>
          <cell r="F142">
            <v>14</v>
          </cell>
        </row>
        <row r="143">
          <cell r="D143" t="str">
            <v>Filled</v>
          </cell>
          <cell r="F143">
            <v>14</v>
          </cell>
        </row>
        <row r="144">
          <cell r="D144" t="str">
            <v>Filled</v>
          </cell>
          <cell r="F144">
            <v>14</v>
          </cell>
        </row>
        <row r="145">
          <cell r="D145" t="str">
            <v>Filled</v>
          </cell>
          <cell r="F145">
            <v>14</v>
          </cell>
        </row>
        <row r="146">
          <cell r="D146" t="str">
            <v>Filled</v>
          </cell>
          <cell r="F146">
            <v>15</v>
          </cell>
        </row>
        <row r="147">
          <cell r="D147" t="str">
            <v>Filled</v>
          </cell>
          <cell r="F147">
            <v>15</v>
          </cell>
        </row>
        <row r="148">
          <cell r="D148" t="str">
            <v>Filled</v>
          </cell>
          <cell r="F148">
            <v>15</v>
          </cell>
        </row>
        <row r="149">
          <cell r="D149" t="str">
            <v>Failed To Fill</v>
          </cell>
          <cell r="F149">
            <v>9</v>
          </cell>
        </row>
        <row r="150">
          <cell r="D150" t="str">
            <v>Failed To Fill</v>
          </cell>
          <cell r="F150">
            <v>9</v>
          </cell>
        </row>
        <row r="151">
          <cell r="D151" t="str">
            <v>Filled</v>
          </cell>
          <cell r="F151">
            <v>10</v>
          </cell>
        </row>
        <row r="152">
          <cell r="D152" t="str">
            <v>Failed To Fill</v>
          </cell>
          <cell r="F152">
            <v>10</v>
          </cell>
        </row>
        <row r="153">
          <cell r="D153" t="str">
            <v>Filled</v>
          </cell>
          <cell r="F153">
            <v>10</v>
          </cell>
        </row>
        <row r="154">
          <cell r="D154" t="str">
            <v>Filled</v>
          </cell>
          <cell r="F154">
            <v>10</v>
          </cell>
        </row>
        <row r="155">
          <cell r="D155" t="str">
            <v>Filled</v>
          </cell>
          <cell r="F155">
            <v>10</v>
          </cell>
        </row>
        <row r="156">
          <cell r="D156" t="str">
            <v>Filled</v>
          </cell>
          <cell r="F156">
            <v>10</v>
          </cell>
        </row>
        <row r="157">
          <cell r="D157" t="str">
            <v>Filled</v>
          </cell>
          <cell r="F157">
            <v>11</v>
          </cell>
        </row>
        <row r="158">
          <cell r="D158" t="str">
            <v>Filled</v>
          </cell>
          <cell r="F158">
            <v>10</v>
          </cell>
        </row>
        <row r="159">
          <cell r="D159" t="str">
            <v>Filled</v>
          </cell>
          <cell r="F159">
            <v>10</v>
          </cell>
        </row>
        <row r="160">
          <cell r="D160" t="str">
            <v>Failed To Fill</v>
          </cell>
          <cell r="F160">
            <v>10</v>
          </cell>
        </row>
        <row r="161">
          <cell r="D161" t="str">
            <v>Filled</v>
          </cell>
          <cell r="F161">
            <v>13</v>
          </cell>
        </row>
        <row r="162">
          <cell r="D162" t="str">
            <v>Filled</v>
          </cell>
          <cell r="F162">
            <v>18</v>
          </cell>
        </row>
        <row r="163">
          <cell r="D163" t="str">
            <v>Filled</v>
          </cell>
          <cell r="F163">
            <v>19</v>
          </cell>
        </row>
        <row r="164">
          <cell r="D164" t="str">
            <v>Filled</v>
          </cell>
          <cell r="F164">
            <v>11</v>
          </cell>
        </row>
        <row r="165">
          <cell r="D165" t="str">
            <v>Filled</v>
          </cell>
          <cell r="F165">
            <v>11</v>
          </cell>
        </row>
        <row r="166">
          <cell r="D166" t="str">
            <v>Filled</v>
          </cell>
          <cell r="F166">
            <v>12</v>
          </cell>
        </row>
        <row r="167">
          <cell r="D167" t="str">
            <v>Filled</v>
          </cell>
          <cell r="F167">
            <v>12</v>
          </cell>
        </row>
        <row r="168">
          <cell r="D168" t="str">
            <v>Filled</v>
          </cell>
          <cell r="F168">
            <v>12</v>
          </cell>
        </row>
        <row r="169">
          <cell r="D169" t="str">
            <v>Filled</v>
          </cell>
          <cell r="F169">
            <v>12</v>
          </cell>
        </row>
        <row r="170">
          <cell r="D170" t="str">
            <v>Filled</v>
          </cell>
          <cell r="F170">
            <v>12</v>
          </cell>
        </row>
        <row r="171">
          <cell r="D171" t="str">
            <v>Filled</v>
          </cell>
          <cell r="F171">
            <v>12</v>
          </cell>
        </row>
        <row r="172">
          <cell r="D172" t="str">
            <v>Filled</v>
          </cell>
          <cell r="F172">
            <v>12</v>
          </cell>
        </row>
        <row r="173">
          <cell r="D173" t="str">
            <v>Failed To Fill</v>
          </cell>
          <cell r="F173">
            <v>13</v>
          </cell>
        </row>
        <row r="174">
          <cell r="D174" t="str">
            <v>Filled</v>
          </cell>
          <cell r="F174">
            <v>13</v>
          </cell>
        </row>
        <row r="175">
          <cell r="D175" t="str">
            <v>Failed To Fill</v>
          </cell>
          <cell r="F175">
            <v>13</v>
          </cell>
        </row>
        <row r="176">
          <cell r="D176" t="str">
            <v>Filled</v>
          </cell>
          <cell r="F176">
            <v>13</v>
          </cell>
        </row>
        <row r="177">
          <cell r="D177" t="str">
            <v>Filled</v>
          </cell>
          <cell r="F177">
            <v>13</v>
          </cell>
        </row>
        <row r="178">
          <cell r="D178" t="str">
            <v>Filled</v>
          </cell>
          <cell r="F178">
            <v>14</v>
          </cell>
        </row>
        <row r="179">
          <cell r="D179" t="str">
            <v>Filled</v>
          </cell>
          <cell r="F179">
            <v>14</v>
          </cell>
        </row>
        <row r="180">
          <cell r="D180" t="str">
            <v>Filled</v>
          </cell>
          <cell r="F180">
            <v>14</v>
          </cell>
        </row>
        <row r="181">
          <cell r="D181" t="str">
            <v>Filled</v>
          </cell>
          <cell r="F181">
            <v>14</v>
          </cell>
        </row>
        <row r="182">
          <cell r="D182" t="str">
            <v>Filled</v>
          </cell>
          <cell r="F182">
            <v>14</v>
          </cell>
        </row>
        <row r="183">
          <cell r="D183" t="str">
            <v>Filled</v>
          </cell>
          <cell r="F183">
            <v>15</v>
          </cell>
        </row>
        <row r="184">
          <cell r="D184" t="str">
            <v>Filled</v>
          </cell>
          <cell r="F184">
            <v>15</v>
          </cell>
        </row>
        <row r="185">
          <cell r="D185" t="str">
            <v>Filled</v>
          </cell>
          <cell r="F185">
            <v>15</v>
          </cell>
        </row>
        <row r="186">
          <cell r="D186" t="str">
            <v>Filled</v>
          </cell>
          <cell r="F186">
            <v>15</v>
          </cell>
        </row>
        <row r="187">
          <cell r="D187" t="str">
            <v>Filled</v>
          </cell>
          <cell r="F187">
            <v>16</v>
          </cell>
        </row>
        <row r="188">
          <cell r="D188" t="str">
            <v>Filled</v>
          </cell>
          <cell r="F188">
            <v>16</v>
          </cell>
        </row>
        <row r="189">
          <cell r="D189" t="str">
            <v>Filled</v>
          </cell>
          <cell r="F189">
            <v>16</v>
          </cell>
        </row>
        <row r="190">
          <cell r="D190" t="str">
            <v>Filled</v>
          </cell>
          <cell r="F190">
            <v>16</v>
          </cell>
        </row>
        <row r="191">
          <cell r="D191" t="str">
            <v>Filled</v>
          </cell>
          <cell r="F191">
            <v>16</v>
          </cell>
        </row>
        <row r="192">
          <cell r="D192" t="str">
            <v>Filled</v>
          </cell>
          <cell r="F192">
            <v>17</v>
          </cell>
        </row>
        <row r="193">
          <cell r="D193" t="str">
            <v>Filled</v>
          </cell>
          <cell r="F193">
            <v>17</v>
          </cell>
        </row>
        <row r="194">
          <cell r="D194" t="str">
            <v>Filled</v>
          </cell>
          <cell r="F194">
            <v>17</v>
          </cell>
        </row>
        <row r="195">
          <cell r="D195" t="str">
            <v>Filled</v>
          </cell>
          <cell r="F195">
            <v>17</v>
          </cell>
        </row>
        <row r="196">
          <cell r="D196" t="str">
            <v>Filled</v>
          </cell>
          <cell r="F196">
            <v>17</v>
          </cell>
        </row>
        <row r="197">
          <cell r="D197" t="str">
            <v>Filled</v>
          </cell>
          <cell r="F197">
            <v>18</v>
          </cell>
        </row>
        <row r="198">
          <cell r="D198" t="str">
            <v>Filled</v>
          </cell>
          <cell r="F198">
            <v>18</v>
          </cell>
        </row>
        <row r="199">
          <cell r="D199" t="str">
            <v>Filled</v>
          </cell>
          <cell r="F199">
            <v>18</v>
          </cell>
        </row>
        <row r="200">
          <cell r="D200" t="str">
            <v>Filled</v>
          </cell>
          <cell r="F200">
            <v>19</v>
          </cell>
        </row>
        <row r="201">
          <cell r="D201" t="str">
            <v>Filled</v>
          </cell>
          <cell r="F201">
            <v>19</v>
          </cell>
        </row>
        <row r="202">
          <cell r="D202" t="str">
            <v>Filled</v>
          </cell>
          <cell r="F202">
            <v>19</v>
          </cell>
        </row>
        <row r="203">
          <cell r="D203" t="str">
            <v>Filled</v>
          </cell>
          <cell r="F203">
            <v>19</v>
          </cell>
        </row>
        <row r="204">
          <cell r="D204" t="str">
            <v>Filled</v>
          </cell>
          <cell r="F204">
            <v>19</v>
          </cell>
        </row>
        <row r="205">
          <cell r="D205" t="str">
            <v>Filled</v>
          </cell>
          <cell r="F205">
            <v>20</v>
          </cell>
        </row>
        <row r="206">
          <cell r="D206" t="str">
            <v>Filled</v>
          </cell>
          <cell r="F206">
            <v>20</v>
          </cell>
        </row>
        <row r="207">
          <cell r="D207" t="str">
            <v>Filled</v>
          </cell>
          <cell r="F207">
            <v>20</v>
          </cell>
        </row>
        <row r="208">
          <cell r="D208" t="str">
            <v>Filled</v>
          </cell>
          <cell r="F208">
            <v>20</v>
          </cell>
        </row>
        <row r="209">
          <cell r="D209" t="str">
            <v>Filled</v>
          </cell>
          <cell r="F209">
            <v>20</v>
          </cell>
        </row>
        <row r="210">
          <cell r="D210" t="str">
            <v>Filled</v>
          </cell>
          <cell r="F210">
            <v>21</v>
          </cell>
        </row>
        <row r="211">
          <cell r="D211" t="str">
            <v>Filled</v>
          </cell>
          <cell r="F211">
            <v>21</v>
          </cell>
        </row>
        <row r="212">
          <cell r="D212" t="str">
            <v>Filled</v>
          </cell>
          <cell r="F212">
            <v>21</v>
          </cell>
        </row>
        <row r="213">
          <cell r="D213" t="str">
            <v>Filled</v>
          </cell>
          <cell r="F213">
            <v>21</v>
          </cell>
        </row>
        <row r="214">
          <cell r="D214" t="str">
            <v>Filled</v>
          </cell>
          <cell r="F214">
            <v>23</v>
          </cell>
        </row>
        <row r="215">
          <cell r="D215" t="str">
            <v>Filled</v>
          </cell>
          <cell r="F215">
            <v>24</v>
          </cell>
        </row>
        <row r="216">
          <cell r="D216" t="str">
            <v>Filled</v>
          </cell>
          <cell r="F216">
            <v>24</v>
          </cell>
        </row>
        <row r="217">
          <cell r="D217" t="str">
            <v>Filled</v>
          </cell>
          <cell r="F217">
            <v>24</v>
          </cell>
        </row>
        <row r="218">
          <cell r="D218" t="str">
            <v>Filled</v>
          </cell>
          <cell r="F218">
            <v>24</v>
          </cell>
        </row>
        <row r="219">
          <cell r="D219" t="str">
            <v>Filled</v>
          </cell>
          <cell r="F219">
            <v>24</v>
          </cell>
        </row>
        <row r="220">
          <cell r="D220" t="str">
            <v>Filled</v>
          </cell>
          <cell r="F220">
            <v>25</v>
          </cell>
        </row>
        <row r="221">
          <cell r="D221" t="str">
            <v>Filled</v>
          </cell>
          <cell r="F221">
            <v>25</v>
          </cell>
        </row>
        <row r="222">
          <cell r="D222" t="str">
            <v>Filled</v>
          </cell>
          <cell r="F222">
            <v>25</v>
          </cell>
        </row>
        <row r="223">
          <cell r="D223" t="str">
            <v>Filled</v>
          </cell>
          <cell r="F223">
            <v>25</v>
          </cell>
        </row>
        <row r="224">
          <cell r="D224" t="str">
            <v>Filled</v>
          </cell>
          <cell r="F224">
            <v>26</v>
          </cell>
        </row>
        <row r="225">
          <cell r="D225" t="str">
            <v>Filled</v>
          </cell>
          <cell r="F225">
            <v>26</v>
          </cell>
        </row>
        <row r="226">
          <cell r="D226" t="str">
            <v>Filled</v>
          </cell>
          <cell r="F226">
            <v>26</v>
          </cell>
        </row>
        <row r="227">
          <cell r="D227" t="str">
            <v>Filled</v>
          </cell>
          <cell r="F227">
            <v>26</v>
          </cell>
        </row>
        <row r="228">
          <cell r="D228" t="str">
            <v>Filled</v>
          </cell>
          <cell r="F228">
            <v>26</v>
          </cell>
        </row>
        <row r="229">
          <cell r="D229" t="str">
            <v>Filled</v>
          </cell>
          <cell r="F229">
            <v>27</v>
          </cell>
        </row>
        <row r="230">
          <cell r="D230" t="str">
            <v>Filled</v>
          </cell>
          <cell r="F230">
            <v>27</v>
          </cell>
        </row>
        <row r="231">
          <cell r="D231" t="str">
            <v>Filled</v>
          </cell>
          <cell r="F231">
            <v>27</v>
          </cell>
        </row>
        <row r="232">
          <cell r="D232" t="str">
            <v>Filled</v>
          </cell>
          <cell r="F232">
            <v>27</v>
          </cell>
        </row>
        <row r="233">
          <cell r="D233" t="str">
            <v>Filled</v>
          </cell>
          <cell r="F233">
            <v>27</v>
          </cell>
        </row>
        <row r="234">
          <cell r="D234" t="str">
            <v>Filled</v>
          </cell>
          <cell r="F234">
            <v>28</v>
          </cell>
        </row>
        <row r="235">
          <cell r="D235" t="str">
            <v>Filled</v>
          </cell>
          <cell r="F235">
            <v>28</v>
          </cell>
        </row>
        <row r="236">
          <cell r="D236" t="str">
            <v>Filled</v>
          </cell>
          <cell r="F236">
            <v>28</v>
          </cell>
        </row>
        <row r="237">
          <cell r="D237" t="str">
            <v>Filled</v>
          </cell>
          <cell r="F237">
            <v>28</v>
          </cell>
        </row>
        <row r="238">
          <cell r="D238" t="str">
            <v>Filled</v>
          </cell>
          <cell r="F238">
            <v>28</v>
          </cell>
        </row>
        <row r="239">
          <cell r="D239" t="str">
            <v>Filled</v>
          </cell>
          <cell r="F239">
            <v>29</v>
          </cell>
        </row>
        <row r="240">
          <cell r="D240" t="str">
            <v>Filled</v>
          </cell>
          <cell r="F240">
            <v>29</v>
          </cell>
        </row>
        <row r="241">
          <cell r="D241" t="str">
            <v>Filled</v>
          </cell>
          <cell r="F241">
            <v>29</v>
          </cell>
        </row>
        <row r="242">
          <cell r="D242" t="str">
            <v>Filled</v>
          </cell>
          <cell r="F242">
            <v>29</v>
          </cell>
        </row>
        <row r="243">
          <cell r="D243" t="str">
            <v>Filled</v>
          </cell>
          <cell r="F243">
            <v>29</v>
          </cell>
        </row>
        <row r="244">
          <cell r="D244" t="str">
            <v>Filled</v>
          </cell>
          <cell r="F244">
            <v>30</v>
          </cell>
        </row>
        <row r="245">
          <cell r="D245" t="str">
            <v>Filled</v>
          </cell>
          <cell r="F245">
            <v>30</v>
          </cell>
        </row>
        <row r="246">
          <cell r="D246" t="str">
            <v>Filled</v>
          </cell>
          <cell r="F246">
            <v>30</v>
          </cell>
        </row>
        <row r="247">
          <cell r="D247" t="str">
            <v>Filled</v>
          </cell>
          <cell r="F247">
            <v>31</v>
          </cell>
        </row>
        <row r="248">
          <cell r="D248" t="str">
            <v>Filled</v>
          </cell>
          <cell r="F248">
            <v>31</v>
          </cell>
        </row>
        <row r="249">
          <cell r="D249" t="str">
            <v>Filled</v>
          </cell>
          <cell r="F249">
            <v>31</v>
          </cell>
        </row>
        <row r="250">
          <cell r="D250" t="str">
            <v>Filled</v>
          </cell>
          <cell r="F250">
            <v>31</v>
          </cell>
        </row>
        <row r="251">
          <cell r="D251" t="str">
            <v>Filled</v>
          </cell>
          <cell r="F251">
            <v>31</v>
          </cell>
        </row>
        <row r="252">
          <cell r="D252" t="str">
            <v>Filled</v>
          </cell>
          <cell r="F252">
            <v>32</v>
          </cell>
        </row>
        <row r="253">
          <cell r="D253" t="str">
            <v>Filled</v>
          </cell>
          <cell r="F253">
            <v>32</v>
          </cell>
        </row>
        <row r="254">
          <cell r="D254" t="str">
            <v>Filled</v>
          </cell>
          <cell r="F254">
            <v>32</v>
          </cell>
        </row>
        <row r="255">
          <cell r="D255" t="str">
            <v>Filled</v>
          </cell>
          <cell r="F255">
            <v>32</v>
          </cell>
        </row>
        <row r="256">
          <cell r="D256" t="str">
            <v>Filled</v>
          </cell>
          <cell r="F256">
            <v>32</v>
          </cell>
        </row>
        <row r="257">
          <cell r="D257" t="str">
            <v>Filled</v>
          </cell>
          <cell r="F257">
            <v>33</v>
          </cell>
        </row>
        <row r="258">
          <cell r="D258" t="str">
            <v>Filled</v>
          </cell>
          <cell r="F258">
            <v>33</v>
          </cell>
        </row>
        <row r="259">
          <cell r="D259" t="str">
            <v>Filled</v>
          </cell>
          <cell r="F259">
            <v>33</v>
          </cell>
        </row>
        <row r="260">
          <cell r="D260" t="str">
            <v>Filled</v>
          </cell>
          <cell r="F260">
            <v>33</v>
          </cell>
        </row>
        <row r="261">
          <cell r="D261" t="str">
            <v>Filled</v>
          </cell>
          <cell r="F261">
            <v>33</v>
          </cell>
        </row>
        <row r="262">
          <cell r="D262" t="str">
            <v>Filled</v>
          </cell>
          <cell r="F262">
            <v>34</v>
          </cell>
        </row>
        <row r="263">
          <cell r="D263" t="str">
            <v>Filled</v>
          </cell>
          <cell r="F263">
            <v>34</v>
          </cell>
        </row>
        <row r="264">
          <cell r="D264" t="str">
            <v>Filled</v>
          </cell>
          <cell r="F264">
            <v>34</v>
          </cell>
        </row>
        <row r="265">
          <cell r="D265" t="str">
            <v>Filled</v>
          </cell>
          <cell r="F265">
            <v>34</v>
          </cell>
        </row>
        <row r="266">
          <cell r="D266" t="str">
            <v>Filled</v>
          </cell>
          <cell r="F266">
            <v>34</v>
          </cell>
        </row>
        <row r="267">
          <cell r="D267" t="str">
            <v>Filled</v>
          </cell>
          <cell r="F267">
            <v>35</v>
          </cell>
        </row>
        <row r="268">
          <cell r="D268" t="str">
            <v>Filled</v>
          </cell>
          <cell r="F268">
            <v>35</v>
          </cell>
        </row>
        <row r="269">
          <cell r="D269" t="str">
            <v>Filled</v>
          </cell>
          <cell r="F269">
            <v>35</v>
          </cell>
        </row>
        <row r="270">
          <cell r="D270" t="str">
            <v>Filled</v>
          </cell>
          <cell r="F270">
            <v>35</v>
          </cell>
        </row>
        <row r="271">
          <cell r="D271" t="str">
            <v>Filled</v>
          </cell>
          <cell r="F271">
            <v>35</v>
          </cell>
        </row>
        <row r="272">
          <cell r="D272" t="str">
            <v>Filled</v>
          </cell>
          <cell r="F272">
            <v>36</v>
          </cell>
        </row>
        <row r="273">
          <cell r="D273" t="str">
            <v>Filled</v>
          </cell>
          <cell r="F273">
            <v>36</v>
          </cell>
        </row>
        <row r="274">
          <cell r="D274" t="str">
            <v>Filled</v>
          </cell>
          <cell r="F274">
            <v>36</v>
          </cell>
        </row>
        <row r="275">
          <cell r="D275" t="str">
            <v>Filled</v>
          </cell>
          <cell r="F275">
            <v>36</v>
          </cell>
        </row>
        <row r="276">
          <cell r="D276" t="str">
            <v>Filled</v>
          </cell>
          <cell r="F276">
            <v>36</v>
          </cell>
        </row>
        <row r="277">
          <cell r="D277" t="str">
            <v>Filled</v>
          </cell>
          <cell r="F277">
            <v>37</v>
          </cell>
        </row>
        <row r="278">
          <cell r="D278" t="str">
            <v>Filled</v>
          </cell>
          <cell r="F278">
            <v>37</v>
          </cell>
        </row>
        <row r="279">
          <cell r="D279" t="str">
            <v>Failed To Fill</v>
          </cell>
          <cell r="F279">
            <v>13</v>
          </cell>
        </row>
        <row r="280">
          <cell r="D280" t="str">
            <v>Failed To Fill</v>
          </cell>
          <cell r="F280">
            <v>12</v>
          </cell>
        </row>
        <row r="281">
          <cell r="D281" t="str">
            <v>Failed To Fill</v>
          </cell>
          <cell r="F281">
            <v>13</v>
          </cell>
        </row>
        <row r="282">
          <cell r="D282" t="str">
            <v>Failed To Fill</v>
          </cell>
          <cell r="F282">
            <v>13</v>
          </cell>
        </row>
        <row r="283">
          <cell r="D283" t="str">
            <v>Failed To Fill</v>
          </cell>
          <cell r="F283">
            <v>13</v>
          </cell>
        </row>
        <row r="284">
          <cell r="D284" t="str">
            <v>Failed To Fill</v>
          </cell>
          <cell r="F284">
            <v>13</v>
          </cell>
        </row>
        <row r="285">
          <cell r="D285" t="str">
            <v>Failed To Fill</v>
          </cell>
          <cell r="F285">
            <v>13</v>
          </cell>
        </row>
        <row r="286">
          <cell r="D286" t="str">
            <v>Filled</v>
          </cell>
          <cell r="F286">
            <v>14</v>
          </cell>
        </row>
        <row r="287">
          <cell r="D287" t="str">
            <v>Failed To Fill</v>
          </cell>
          <cell r="F287">
            <v>14</v>
          </cell>
        </row>
        <row r="288">
          <cell r="D288" t="str">
            <v>Failed To Fill</v>
          </cell>
          <cell r="F288">
            <v>13</v>
          </cell>
        </row>
        <row r="289">
          <cell r="D289" t="str">
            <v>Failed To Fill</v>
          </cell>
          <cell r="F289">
            <v>14</v>
          </cell>
        </row>
        <row r="290">
          <cell r="D290" t="str">
            <v>Failed To Fill</v>
          </cell>
          <cell r="F290">
            <v>14</v>
          </cell>
        </row>
        <row r="291">
          <cell r="D291" t="str">
            <v>Failed To Fill</v>
          </cell>
          <cell r="F291">
            <v>14</v>
          </cell>
        </row>
        <row r="292">
          <cell r="D292" t="str">
            <v>Failed To Fill</v>
          </cell>
          <cell r="F292">
            <v>14</v>
          </cell>
        </row>
        <row r="293">
          <cell r="D293" t="str">
            <v>Failed To Fill</v>
          </cell>
          <cell r="F293">
            <v>14</v>
          </cell>
        </row>
        <row r="294">
          <cell r="D294" t="str">
            <v>Failed To Fill</v>
          </cell>
          <cell r="F294">
            <v>14</v>
          </cell>
        </row>
        <row r="295">
          <cell r="D295" t="str">
            <v>Failed To Fill</v>
          </cell>
          <cell r="F295">
            <v>14</v>
          </cell>
        </row>
        <row r="296">
          <cell r="D296" t="str">
            <v>Failed To Fill</v>
          </cell>
          <cell r="F296">
            <v>14</v>
          </cell>
        </row>
        <row r="297">
          <cell r="D297" t="str">
            <v>Filled</v>
          </cell>
          <cell r="F297">
            <v>14</v>
          </cell>
        </row>
        <row r="298">
          <cell r="D298" t="str">
            <v>Filled</v>
          </cell>
          <cell r="F298">
            <v>15</v>
          </cell>
        </row>
        <row r="299">
          <cell r="D299" t="str">
            <v>Filled</v>
          </cell>
          <cell r="F299">
            <v>15</v>
          </cell>
        </row>
        <row r="300">
          <cell r="D300" t="str">
            <v>Filled</v>
          </cell>
          <cell r="F300">
            <v>15</v>
          </cell>
        </row>
        <row r="301">
          <cell r="D301" t="str">
            <v>Filled</v>
          </cell>
          <cell r="F301">
            <v>15</v>
          </cell>
        </row>
        <row r="302">
          <cell r="D302" t="str">
            <v>Failed To Fill</v>
          </cell>
          <cell r="F302">
            <v>14</v>
          </cell>
        </row>
        <row r="303">
          <cell r="D303" t="str">
            <v>Filled</v>
          </cell>
          <cell r="F303">
            <v>14</v>
          </cell>
        </row>
        <row r="304">
          <cell r="D304" t="str">
            <v>Filled</v>
          </cell>
          <cell r="F304">
            <v>15</v>
          </cell>
        </row>
        <row r="305">
          <cell r="D305" t="str">
            <v>Filled</v>
          </cell>
          <cell r="F305">
            <v>15</v>
          </cell>
        </row>
        <row r="306">
          <cell r="D306" t="str">
            <v>Filled</v>
          </cell>
          <cell r="F306">
            <v>15</v>
          </cell>
        </row>
        <row r="307">
          <cell r="D307" t="str">
            <v>Filled</v>
          </cell>
          <cell r="F307">
            <v>15</v>
          </cell>
        </row>
        <row r="308">
          <cell r="D308" t="str">
            <v>Filled</v>
          </cell>
          <cell r="F308">
            <v>15</v>
          </cell>
        </row>
        <row r="309">
          <cell r="D309" t="str">
            <v>Failed To Fill</v>
          </cell>
          <cell r="F309">
            <v>15</v>
          </cell>
        </row>
        <row r="310">
          <cell r="D310" t="str">
            <v>Failed To Fill</v>
          </cell>
          <cell r="F310">
            <v>15</v>
          </cell>
        </row>
        <row r="311">
          <cell r="D311" t="str">
            <v>Failed To Fill</v>
          </cell>
          <cell r="F311">
            <v>15</v>
          </cell>
        </row>
        <row r="312">
          <cell r="D312" t="str">
            <v>Filled</v>
          </cell>
          <cell r="F312">
            <v>15</v>
          </cell>
        </row>
        <row r="313">
          <cell r="D313" t="str">
            <v>Filled</v>
          </cell>
          <cell r="F313">
            <v>15</v>
          </cell>
        </row>
        <row r="314">
          <cell r="D314" t="str">
            <v>Failed To Fill</v>
          </cell>
          <cell r="F314">
            <v>15</v>
          </cell>
        </row>
        <row r="315">
          <cell r="D315" t="str">
            <v>Failed To Fill</v>
          </cell>
          <cell r="F315">
            <v>15</v>
          </cell>
        </row>
        <row r="316">
          <cell r="D316" t="str">
            <v>Filled</v>
          </cell>
          <cell r="F316">
            <v>16</v>
          </cell>
        </row>
        <row r="317">
          <cell r="D317" t="str">
            <v>Failed To Fill</v>
          </cell>
          <cell r="F317">
            <v>15</v>
          </cell>
        </row>
        <row r="318">
          <cell r="D318" t="str">
            <v>Filled</v>
          </cell>
          <cell r="F318">
            <v>16</v>
          </cell>
        </row>
        <row r="319">
          <cell r="D319" t="str">
            <v>Filled</v>
          </cell>
          <cell r="F319">
            <v>16</v>
          </cell>
        </row>
        <row r="320">
          <cell r="D320" t="str">
            <v>Filled</v>
          </cell>
          <cell r="F320">
            <v>16</v>
          </cell>
        </row>
        <row r="321">
          <cell r="D321" t="str">
            <v>Filled</v>
          </cell>
          <cell r="F321">
            <v>16</v>
          </cell>
        </row>
        <row r="322">
          <cell r="D322" t="str">
            <v>Filled</v>
          </cell>
          <cell r="F322">
            <v>16</v>
          </cell>
        </row>
        <row r="323">
          <cell r="D323" t="str">
            <v>Filled</v>
          </cell>
          <cell r="F323">
            <v>17</v>
          </cell>
        </row>
        <row r="324">
          <cell r="D324" t="str">
            <v>Filled</v>
          </cell>
          <cell r="F324">
            <v>17</v>
          </cell>
        </row>
        <row r="325">
          <cell r="D325" t="str">
            <v>Filled</v>
          </cell>
          <cell r="F325">
            <v>17</v>
          </cell>
        </row>
        <row r="326">
          <cell r="D326" t="str">
            <v>Filled</v>
          </cell>
          <cell r="F326">
            <v>17</v>
          </cell>
        </row>
        <row r="327">
          <cell r="D327" t="str">
            <v>Filled</v>
          </cell>
          <cell r="F327">
            <v>17</v>
          </cell>
        </row>
        <row r="328">
          <cell r="D328" t="str">
            <v>Filled</v>
          </cell>
          <cell r="F328">
            <v>18</v>
          </cell>
        </row>
        <row r="329">
          <cell r="D329" t="str">
            <v>Filled</v>
          </cell>
          <cell r="F329">
            <v>18</v>
          </cell>
        </row>
        <row r="330">
          <cell r="D330" t="str">
            <v>Filled</v>
          </cell>
          <cell r="F330">
            <v>18</v>
          </cell>
        </row>
        <row r="331">
          <cell r="D331" t="str">
            <v>Filled</v>
          </cell>
          <cell r="F331">
            <v>19</v>
          </cell>
        </row>
        <row r="332">
          <cell r="D332" t="str">
            <v>Filled</v>
          </cell>
          <cell r="F332">
            <v>19</v>
          </cell>
        </row>
        <row r="333">
          <cell r="D333" t="str">
            <v>Filled</v>
          </cell>
          <cell r="F333">
            <v>19</v>
          </cell>
        </row>
        <row r="334">
          <cell r="D334" t="str">
            <v>Filled</v>
          </cell>
          <cell r="F334">
            <v>19</v>
          </cell>
        </row>
        <row r="335">
          <cell r="D335" t="str">
            <v>Filled</v>
          </cell>
          <cell r="F335">
            <v>19</v>
          </cell>
        </row>
        <row r="336">
          <cell r="D336" t="str">
            <v>Filled</v>
          </cell>
          <cell r="F336">
            <v>20</v>
          </cell>
        </row>
        <row r="337">
          <cell r="D337" t="str">
            <v>Filled</v>
          </cell>
          <cell r="F337">
            <v>20</v>
          </cell>
        </row>
        <row r="338">
          <cell r="D338" t="str">
            <v>Filled</v>
          </cell>
          <cell r="F338">
            <v>20</v>
          </cell>
        </row>
        <row r="339">
          <cell r="D339" t="str">
            <v>Filled</v>
          </cell>
          <cell r="F339">
            <v>20</v>
          </cell>
        </row>
        <row r="340">
          <cell r="D340" t="str">
            <v>Filled</v>
          </cell>
          <cell r="F340">
            <v>20</v>
          </cell>
        </row>
        <row r="341">
          <cell r="D341" t="str">
            <v>Filled</v>
          </cell>
          <cell r="F341">
            <v>21</v>
          </cell>
        </row>
        <row r="342">
          <cell r="D342" t="str">
            <v>Filled</v>
          </cell>
          <cell r="F342">
            <v>21</v>
          </cell>
        </row>
        <row r="343">
          <cell r="D343" t="str">
            <v>Filled</v>
          </cell>
          <cell r="F343">
            <v>21</v>
          </cell>
        </row>
        <row r="344">
          <cell r="D344" t="str">
            <v>Filled</v>
          </cell>
          <cell r="F344">
            <v>21</v>
          </cell>
        </row>
        <row r="345">
          <cell r="D345" t="str">
            <v>Filled</v>
          </cell>
          <cell r="F345">
            <v>16</v>
          </cell>
        </row>
        <row r="346">
          <cell r="D346" t="str">
            <v>Failed To Fill</v>
          </cell>
          <cell r="F346">
            <v>16</v>
          </cell>
        </row>
        <row r="347">
          <cell r="D347" t="str">
            <v>Filled</v>
          </cell>
          <cell r="F347">
            <v>16</v>
          </cell>
        </row>
        <row r="348">
          <cell r="D348" t="str">
            <v>Filled</v>
          </cell>
          <cell r="F348">
            <v>16</v>
          </cell>
        </row>
        <row r="349">
          <cell r="D349" t="str">
            <v>Filled</v>
          </cell>
          <cell r="F349">
            <v>17</v>
          </cell>
        </row>
        <row r="350">
          <cell r="D350" t="str">
            <v>Filled</v>
          </cell>
          <cell r="F350">
            <v>17</v>
          </cell>
        </row>
        <row r="351">
          <cell r="D351" t="str">
            <v>Failed To Fill</v>
          </cell>
          <cell r="F351">
            <v>17</v>
          </cell>
        </row>
        <row r="352">
          <cell r="D352" t="str">
            <v>Filled</v>
          </cell>
          <cell r="F352">
            <v>17</v>
          </cell>
        </row>
        <row r="353">
          <cell r="D353" t="str">
            <v>Failed To Fill</v>
          </cell>
          <cell r="F353">
            <v>17</v>
          </cell>
        </row>
        <row r="354">
          <cell r="D354" t="str">
            <v>Failed To Fill</v>
          </cell>
          <cell r="F354">
            <v>17</v>
          </cell>
        </row>
        <row r="355">
          <cell r="D355" t="str">
            <v>Failed To Fill</v>
          </cell>
          <cell r="F355">
            <v>17</v>
          </cell>
        </row>
        <row r="356">
          <cell r="D356" t="str">
            <v>Filled</v>
          </cell>
          <cell r="F356">
            <v>17</v>
          </cell>
        </row>
        <row r="357">
          <cell r="D357" t="str">
            <v>Failed To Fill</v>
          </cell>
          <cell r="F357">
            <v>17</v>
          </cell>
        </row>
        <row r="358">
          <cell r="D358" t="str">
            <v>Filled</v>
          </cell>
          <cell r="F358">
            <v>18</v>
          </cell>
        </row>
        <row r="359">
          <cell r="D359" t="str">
            <v>Filled</v>
          </cell>
          <cell r="F359">
            <v>19</v>
          </cell>
        </row>
        <row r="360">
          <cell r="D360" t="str">
            <v>Failed To Fill</v>
          </cell>
          <cell r="F360">
            <v>18</v>
          </cell>
        </row>
        <row r="361">
          <cell r="D361" t="str">
            <v>Filled</v>
          </cell>
          <cell r="F361">
            <v>18</v>
          </cell>
        </row>
        <row r="362">
          <cell r="D362" t="str">
            <v>Filled</v>
          </cell>
          <cell r="F362">
            <v>19</v>
          </cell>
        </row>
        <row r="363">
          <cell r="D363" t="str">
            <v>Filled</v>
          </cell>
          <cell r="F363">
            <v>20</v>
          </cell>
        </row>
        <row r="364">
          <cell r="D364" t="str">
            <v>Filled</v>
          </cell>
          <cell r="F364">
            <v>20</v>
          </cell>
        </row>
        <row r="365">
          <cell r="D365" t="str">
            <v>Failed To Fill</v>
          </cell>
          <cell r="F365">
            <v>18</v>
          </cell>
        </row>
        <row r="366">
          <cell r="D366" t="str">
            <v>Filled</v>
          </cell>
          <cell r="F366">
            <v>20</v>
          </cell>
        </row>
        <row r="367">
          <cell r="D367" t="str">
            <v>Filled</v>
          </cell>
          <cell r="F367">
            <v>19</v>
          </cell>
        </row>
        <row r="368">
          <cell r="D368" t="str">
            <v>Filled</v>
          </cell>
          <cell r="F368">
            <v>19</v>
          </cell>
        </row>
        <row r="369">
          <cell r="D369" t="str">
            <v>Filled</v>
          </cell>
          <cell r="F369">
            <v>20</v>
          </cell>
        </row>
        <row r="370">
          <cell r="D370" t="str">
            <v>Failed To Fill</v>
          </cell>
          <cell r="F370">
            <v>20</v>
          </cell>
        </row>
        <row r="371">
          <cell r="D371" t="str">
            <v>Failed To Fill</v>
          </cell>
          <cell r="F371">
            <v>20</v>
          </cell>
        </row>
        <row r="372">
          <cell r="D372" t="str">
            <v>Failed To Fill</v>
          </cell>
          <cell r="F372">
            <v>20</v>
          </cell>
        </row>
        <row r="373">
          <cell r="D373" t="str">
            <v>Failed To Fill</v>
          </cell>
          <cell r="F373">
            <v>20</v>
          </cell>
        </row>
        <row r="374">
          <cell r="D374" t="str">
            <v>Filled</v>
          </cell>
          <cell r="F374">
            <v>20</v>
          </cell>
        </row>
        <row r="375">
          <cell r="D375" t="str">
            <v>Filled</v>
          </cell>
          <cell r="F375">
            <v>21</v>
          </cell>
        </row>
        <row r="376">
          <cell r="D376" t="str">
            <v>Failed To Fill</v>
          </cell>
          <cell r="F376">
            <v>20</v>
          </cell>
        </row>
        <row r="377">
          <cell r="D377" t="str">
            <v>Failed To Fill</v>
          </cell>
          <cell r="F377">
            <v>20</v>
          </cell>
        </row>
        <row r="378">
          <cell r="D378" t="str">
            <v>Filled</v>
          </cell>
          <cell r="F378">
            <v>21</v>
          </cell>
        </row>
        <row r="379">
          <cell r="D379" t="str">
            <v>Failed To Fill</v>
          </cell>
          <cell r="F379">
            <v>20</v>
          </cell>
        </row>
        <row r="380">
          <cell r="D380" t="str">
            <v>Failed To Fill</v>
          </cell>
          <cell r="F380">
            <v>20</v>
          </cell>
        </row>
        <row r="381">
          <cell r="D381" t="str">
            <v>Filled</v>
          </cell>
          <cell r="F381">
            <v>21</v>
          </cell>
        </row>
        <row r="382">
          <cell r="D382" t="str">
            <v>Filled</v>
          </cell>
          <cell r="F382">
            <v>21</v>
          </cell>
        </row>
        <row r="383">
          <cell r="D383" t="str">
            <v>Filled</v>
          </cell>
          <cell r="F383">
            <v>21</v>
          </cell>
        </row>
        <row r="384">
          <cell r="D384" t="str">
            <v>Filled</v>
          </cell>
          <cell r="F384">
            <v>24</v>
          </cell>
        </row>
        <row r="385">
          <cell r="D385" t="str">
            <v>Filled</v>
          </cell>
          <cell r="F385">
            <v>24</v>
          </cell>
        </row>
        <row r="386">
          <cell r="D386" t="str">
            <v>Filled</v>
          </cell>
          <cell r="F386">
            <v>1</v>
          </cell>
        </row>
        <row r="387">
          <cell r="D387" t="str">
            <v>Filled</v>
          </cell>
          <cell r="F387">
            <v>2</v>
          </cell>
        </row>
        <row r="388">
          <cell r="D388" t="str">
            <v>Filled</v>
          </cell>
          <cell r="F388">
            <v>2</v>
          </cell>
        </row>
        <row r="389">
          <cell r="D389" t="str">
            <v>Filled</v>
          </cell>
          <cell r="F389">
            <v>2</v>
          </cell>
        </row>
        <row r="390">
          <cell r="D390" t="str">
            <v>Filled</v>
          </cell>
          <cell r="F390">
            <v>2</v>
          </cell>
        </row>
        <row r="391">
          <cell r="D391" t="str">
            <v>Filled</v>
          </cell>
          <cell r="F391">
            <v>2</v>
          </cell>
        </row>
        <row r="392">
          <cell r="D392" t="str">
            <v>Filled</v>
          </cell>
          <cell r="F392">
            <v>3</v>
          </cell>
        </row>
        <row r="393">
          <cell r="D393" t="str">
            <v>Filled</v>
          </cell>
          <cell r="F393">
            <v>3</v>
          </cell>
        </row>
        <row r="394">
          <cell r="D394" t="str">
            <v>Filled</v>
          </cell>
          <cell r="F394">
            <v>3</v>
          </cell>
        </row>
        <row r="395">
          <cell r="D395" t="str">
            <v>Filled</v>
          </cell>
          <cell r="F395">
            <v>3</v>
          </cell>
        </row>
        <row r="396">
          <cell r="D396" t="str">
            <v>Filled</v>
          </cell>
          <cell r="F396">
            <v>3</v>
          </cell>
        </row>
        <row r="397">
          <cell r="D397" t="str">
            <v>Filled</v>
          </cell>
          <cell r="F397">
            <v>4</v>
          </cell>
        </row>
        <row r="398">
          <cell r="D398" t="str">
            <v>Filled</v>
          </cell>
          <cell r="F398">
            <v>4</v>
          </cell>
        </row>
        <row r="399">
          <cell r="D399" t="str">
            <v>Filled</v>
          </cell>
          <cell r="F399">
            <v>4</v>
          </cell>
        </row>
        <row r="400">
          <cell r="D400" t="str">
            <v>Filled</v>
          </cell>
          <cell r="F400">
            <v>4</v>
          </cell>
        </row>
        <row r="401">
          <cell r="D401" t="str">
            <v>Filled</v>
          </cell>
          <cell r="F401">
            <v>4</v>
          </cell>
        </row>
        <row r="402">
          <cell r="D402" t="str">
            <v>Filled</v>
          </cell>
          <cell r="F402">
            <v>5</v>
          </cell>
        </row>
        <row r="403">
          <cell r="D403" t="str">
            <v>Filled</v>
          </cell>
          <cell r="F403">
            <v>5</v>
          </cell>
        </row>
        <row r="404">
          <cell r="D404" t="str">
            <v>Filled</v>
          </cell>
          <cell r="F404">
            <v>5</v>
          </cell>
        </row>
        <row r="405">
          <cell r="D405" t="str">
            <v>Filled</v>
          </cell>
          <cell r="F405">
            <v>5</v>
          </cell>
        </row>
        <row r="406">
          <cell r="D406" t="str">
            <v>Filled</v>
          </cell>
          <cell r="F406">
            <v>6</v>
          </cell>
        </row>
        <row r="407">
          <cell r="D407" t="str">
            <v>Filled</v>
          </cell>
          <cell r="F407">
            <v>6</v>
          </cell>
        </row>
        <row r="408">
          <cell r="D408" t="str">
            <v>Filled</v>
          </cell>
          <cell r="F408">
            <v>6</v>
          </cell>
        </row>
        <row r="409">
          <cell r="D409" t="str">
            <v>Filled</v>
          </cell>
          <cell r="F409">
            <v>6</v>
          </cell>
        </row>
        <row r="410">
          <cell r="D410" t="str">
            <v>Filled</v>
          </cell>
          <cell r="F410">
            <v>6</v>
          </cell>
        </row>
        <row r="411">
          <cell r="D411" t="str">
            <v>Filled</v>
          </cell>
          <cell r="F411">
            <v>7</v>
          </cell>
        </row>
        <row r="412">
          <cell r="D412" t="str">
            <v>Filled</v>
          </cell>
          <cell r="F412">
            <v>7</v>
          </cell>
        </row>
        <row r="413">
          <cell r="D413" t="str">
            <v>Filled</v>
          </cell>
          <cell r="F413">
            <v>7</v>
          </cell>
        </row>
        <row r="414">
          <cell r="D414" t="str">
            <v>Filled</v>
          </cell>
          <cell r="F414">
            <v>7</v>
          </cell>
        </row>
        <row r="415">
          <cell r="D415" t="str">
            <v>Filled</v>
          </cell>
          <cell r="F415">
            <v>7</v>
          </cell>
        </row>
        <row r="416">
          <cell r="D416" t="str">
            <v>Filled</v>
          </cell>
          <cell r="F416">
            <v>8</v>
          </cell>
        </row>
        <row r="417">
          <cell r="D417" t="str">
            <v>Filled</v>
          </cell>
          <cell r="F417">
            <v>8</v>
          </cell>
        </row>
        <row r="418">
          <cell r="D418" t="str">
            <v>Filled</v>
          </cell>
          <cell r="F418">
            <v>8</v>
          </cell>
        </row>
        <row r="419">
          <cell r="D419" t="str">
            <v>Filled</v>
          </cell>
          <cell r="F419">
            <v>8</v>
          </cell>
        </row>
        <row r="420">
          <cell r="D420" t="str">
            <v>Filled</v>
          </cell>
          <cell r="F420">
            <v>8</v>
          </cell>
        </row>
        <row r="421">
          <cell r="D421" t="str">
            <v>Filled</v>
          </cell>
          <cell r="F421">
            <v>9</v>
          </cell>
        </row>
        <row r="422">
          <cell r="D422" t="str">
            <v>Filled</v>
          </cell>
          <cell r="F422">
            <v>9</v>
          </cell>
        </row>
        <row r="423">
          <cell r="D423" t="str">
            <v>Filled</v>
          </cell>
          <cell r="F423">
            <v>9</v>
          </cell>
        </row>
        <row r="424">
          <cell r="D424" t="str">
            <v>Filled</v>
          </cell>
          <cell r="F424">
            <v>9</v>
          </cell>
        </row>
        <row r="425">
          <cell r="D425" t="str">
            <v>Filled</v>
          </cell>
          <cell r="F425">
            <v>9</v>
          </cell>
        </row>
        <row r="426">
          <cell r="D426" t="str">
            <v>Filled</v>
          </cell>
          <cell r="F426">
            <v>10</v>
          </cell>
        </row>
        <row r="427">
          <cell r="D427" t="str">
            <v>Filled</v>
          </cell>
          <cell r="F427">
            <v>10</v>
          </cell>
        </row>
        <row r="428">
          <cell r="D428" t="str">
            <v>Filled</v>
          </cell>
          <cell r="F428">
            <v>10</v>
          </cell>
        </row>
        <row r="429">
          <cell r="D429" t="str">
            <v>Filled</v>
          </cell>
          <cell r="F429">
            <v>10</v>
          </cell>
        </row>
        <row r="430">
          <cell r="D430" t="str">
            <v>Filled</v>
          </cell>
          <cell r="F430">
            <v>10</v>
          </cell>
        </row>
        <row r="431">
          <cell r="D431" t="str">
            <v>Filled</v>
          </cell>
          <cell r="F431">
            <v>11</v>
          </cell>
        </row>
        <row r="432">
          <cell r="D432" t="str">
            <v>Filled</v>
          </cell>
          <cell r="F432">
            <v>11</v>
          </cell>
        </row>
        <row r="433">
          <cell r="D433" t="str">
            <v>Filled</v>
          </cell>
          <cell r="F433">
            <v>11</v>
          </cell>
        </row>
        <row r="434">
          <cell r="D434" t="str">
            <v>Filled</v>
          </cell>
          <cell r="F434">
            <v>12</v>
          </cell>
        </row>
        <row r="435">
          <cell r="D435" t="str">
            <v>Filled</v>
          </cell>
          <cell r="F435">
            <v>12</v>
          </cell>
        </row>
        <row r="436">
          <cell r="D436" t="str">
            <v>Filled</v>
          </cell>
          <cell r="F436">
            <v>12</v>
          </cell>
        </row>
        <row r="437">
          <cell r="D437" t="str">
            <v>Filled</v>
          </cell>
          <cell r="F437">
            <v>12</v>
          </cell>
        </row>
        <row r="438">
          <cell r="D438" t="str">
            <v>Filled</v>
          </cell>
          <cell r="F438">
            <v>12</v>
          </cell>
        </row>
        <row r="439">
          <cell r="D439" t="str">
            <v>Filled</v>
          </cell>
          <cell r="F439">
            <v>13</v>
          </cell>
        </row>
        <row r="440">
          <cell r="D440" t="str">
            <v>Filled</v>
          </cell>
          <cell r="F440">
            <v>13</v>
          </cell>
        </row>
        <row r="441">
          <cell r="D441" t="str">
            <v>Filled</v>
          </cell>
          <cell r="F441">
            <v>13</v>
          </cell>
        </row>
        <row r="442">
          <cell r="D442" t="str">
            <v>Filled</v>
          </cell>
          <cell r="F442">
            <v>13</v>
          </cell>
        </row>
        <row r="443">
          <cell r="D443" t="str">
            <v>Filled</v>
          </cell>
          <cell r="F443">
            <v>13</v>
          </cell>
        </row>
        <row r="444">
          <cell r="D444" t="str">
            <v>Filled</v>
          </cell>
          <cell r="F444">
            <v>14</v>
          </cell>
        </row>
        <row r="445">
          <cell r="D445" t="str">
            <v>Filled</v>
          </cell>
          <cell r="F445">
            <v>14</v>
          </cell>
        </row>
        <row r="446">
          <cell r="D446" t="str">
            <v>Filled</v>
          </cell>
          <cell r="F446">
            <v>14</v>
          </cell>
        </row>
        <row r="447">
          <cell r="D447" t="str">
            <v>Filled</v>
          </cell>
          <cell r="F447">
            <v>14</v>
          </cell>
        </row>
        <row r="448">
          <cell r="D448" t="str">
            <v>Filled</v>
          </cell>
          <cell r="F448">
            <v>14</v>
          </cell>
        </row>
        <row r="449">
          <cell r="D449" t="str">
            <v>Filled</v>
          </cell>
          <cell r="F449">
            <v>15</v>
          </cell>
        </row>
        <row r="450">
          <cell r="D450" t="str">
            <v>Filled</v>
          </cell>
          <cell r="F450">
            <v>15</v>
          </cell>
        </row>
        <row r="451">
          <cell r="D451" t="str">
            <v>Filled</v>
          </cell>
          <cell r="F451">
            <v>15</v>
          </cell>
        </row>
        <row r="452">
          <cell r="D452" t="str">
            <v>Filled</v>
          </cell>
          <cell r="F452">
            <v>15</v>
          </cell>
        </row>
        <row r="453">
          <cell r="D453" t="str">
            <v>Filled</v>
          </cell>
          <cell r="F453">
            <v>16</v>
          </cell>
        </row>
        <row r="454">
          <cell r="D454" t="str">
            <v>Filled</v>
          </cell>
          <cell r="F454">
            <v>16</v>
          </cell>
        </row>
        <row r="455">
          <cell r="D455" t="str">
            <v>Filled</v>
          </cell>
          <cell r="F455">
            <v>16</v>
          </cell>
        </row>
        <row r="456">
          <cell r="D456" t="str">
            <v>Filled</v>
          </cell>
          <cell r="F456">
            <v>16</v>
          </cell>
        </row>
        <row r="457">
          <cell r="D457" t="str">
            <v>Filled</v>
          </cell>
          <cell r="F457">
            <v>16</v>
          </cell>
        </row>
        <row r="458">
          <cell r="D458" t="str">
            <v>Filled</v>
          </cell>
          <cell r="F458">
            <v>17</v>
          </cell>
        </row>
        <row r="459">
          <cell r="D459" t="str">
            <v>Filled</v>
          </cell>
          <cell r="F459">
            <v>17</v>
          </cell>
        </row>
        <row r="460">
          <cell r="D460" t="str">
            <v>Filled</v>
          </cell>
          <cell r="F460">
            <v>17</v>
          </cell>
        </row>
        <row r="461">
          <cell r="D461" t="str">
            <v>Filled</v>
          </cell>
          <cell r="F461">
            <v>17</v>
          </cell>
        </row>
        <row r="462">
          <cell r="D462" t="str">
            <v>Filled</v>
          </cell>
          <cell r="F462">
            <v>17</v>
          </cell>
        </row>
        <row r="463">
          <cell r="D463" t="str">
            <v>Filled</v>
          </cell>
          <cell r="F463">
            <v>18</v>
          </cell>
        </row>
        <row r="464">
          <cell r="D464" t="str">
            <v>Filled</v>
          </cell>
          <cell r="F464">
            <v>18</v>
          </cell>
        </row>
        <row r="465">
          <cell r="D465" t="str">
            <v>Filled</v>
          </cell>
          <cell r="F465">
            <v>18</v>
          </cell>
        </row>
        <row r="466">
          <cell r="D466" t="str">
            <v>Filled</v>
          </cell>
          <cell r="F466">
            <v>19</v>
          </cell>
        </row>
        <row r="467">
          <cell r="D467" t="str">
            <v>Filled</v>
          </cell>
          <cell r="F467">
            <v>19</v>
          </cell>
        </row>
        <row r="468">
          <cell r="D468" t="str">
            <v>Filled</v>
          </cell>
          <cell r="F468">
            <v>19</v>
          </cell>
        </row>
        <row r="469">
          <cell r="D469" t="str">
            <v>Filled</v>
          </cell>
          <cell r="F469">
            <v>19</v>
          </cell>
        </row>
        <row r="470">
          <cell r="D470" t="str">
            <v>Filled</v>
          </cell>
          <cell r="F470">
            <v>19</v>
          </cell>
        </row>
        <row r="471">
          <cell r="D471" t="str">
            <v>Filled</v>
          </cell>
          <cell r="F471">
            <v>20</v>
          </cell>
        </row>
        <row r="472">
          <cell r="D472" t="str">
            <v>Filled</v>
          </cell>
          <cell r="F472">
            <v>20</v>
          </cell>
        </row>
        <row r="473">
          <cell r="D473" t="str">
            <v>Filled</v>
          </cell>
          <cell r="F473">
            <v>20</v>
          </cell>
        </row>
        <row r="474">
          <cell r="D474" t="str">
            <v>Filled</v>
          </cell>
          <cell r="F474">
            <v>20</v>
          </cell>
        </row>
        <row r="475">
          <cell r="D475" t="str">
            <v>Filled</v>
          </cell>
          <cell r="F475">
            <v>20</v>
          </cell>
        </row>
        <row r="476">
          <cell r="D476" t="str">
            <v>Filled</v>
          </cell>
          <cell r="F476">
            <v>21</v>
          </cell>
        </row>
        <row r="477">
          <cell r="D477" t="str">
            <v>Filled</v>
          </cell>
          <cell r="F477">
            <v>21</v>
          </cell>
        </row>
        <row r="478">
          <cell r="D478" t="str">
            <v>Filled</v>
          </cell>
          <cell r="F478">
            <v>21</v>
          </cell>
        </row>
        <row r="479">
          <cell r="D479" t="str">
            <v>Filled</v>
          </cell>
          <cell r="F479">
            <v>21</v>
          </cell>
        </row>
        <row r="480">
          <cell r="D480" t="str">
            <v>Filled</v>
          </cell>
          <cell r="F480">
            <v>23</v>
          </cell>
        </row>
        <row r="481">
          <cell r="D481" t="str">
            <v>Filled</v>
          </cell>
          <cell r="F481">
            <v>24</v>
          </cell>
        </row>
        <row r="482">
          <cell r="D482" t="str">
            <v>Filled</v>
          </cell>
          <cell r="F482">
            <v>24</v>
          </cell>
        </row>
        <row r="483">
          <cell r="D483" t="str">
            <v>Filled</v>
          </cell>
          <cell r="F483">
            <v>24</v>
          </cell>
        </row>
        <row r="484">
          <cell r="D484" t="str">
            <v>Filled</v>
          </cell>
          <cell r="F484">
            <v>24</v>
          </cell>
        </row>
        <row r="485">
          <cell r="D485" t="str">
            <v>Filled</v>
          </cell>
          <cell r="F485">
            <v>24</v>
          </cell>
        </row>
        <row r="486">
          <cell r="D486" t="str">
            <v>Filled</v>
          </cell>
          <cell r="F486">
            <v>25</v>
          </cell>
        </row>
        <row r="487">
          <cell r="D487" t="str">
            <v>Filled</v>
          </cell>
          <cell r="F487">
            <v>25</v>
          </cell>
        </row>
        <row r="488">
          <cell r="D488" t="str">
            <v>Filled</v>
          </cell>
          <cell r="F488">
            <v>25</v>
          </cell>
        </row>
        <row r="489">
          <cell r="D489" t="str">
            <v>Filled</v>
          </cell>
          <cell r="F489">
            <v>25</v>
          </cell>
        </row>
        <row r="490">
          <cell r="D490" t="str">
            <v>Filled</v>
          </cell>
          <cell r="F490">
            <v>26</v>
          </cell>
        </row>
        <row r="491">
          <cell r="D491" t="str">
            <v>Filled</v>
          </cell>
          <cell r="F491">
            <v>26</v>
          </cell>
        </row>
        <row r="492">
          <cell r="D492" t="str">
            <v>Filled</v>
          </cell>
          <cell r="F492">
            <v>26</v>
          </cell>
        </row>
        <row r="493">
          <cell r="D493" t="str">
            <v>Filled</v>
          </cell>
          <cell r="F493">
            <v>26</v>
          </cell>
        </row>
        <row r="494">
          <cell r="D494" t="str">
            <v>Filled</v>
          </cell>
          <cell r="F494">
            <v>26</v>
          </cell>
        </row>
        <row r="495">
          <cell r="D495" t="str">
            <v>Filled</v>
          </cell>
          <cell r="F495">
            <v>27</v>
          </cell>
        </row>
        <row r="496">
          <cell r="D496" t="str">
            <v>Filled</v>
          </cell>
          <cell r="F496">
            <v>27</v>
          </cell>
        </row>
        <row r="497">
          <cell r="D497" t="str">
            <v>Filled</v>
          </cell>
          <cell r="F497">
            <v>27</v>
          </cell>
        </row>
        <row r="498">
          <cell r="D498" t="str">
            <v>Filled</v>
          </cell>
          <cell r="F498">
            <v>27</v>
          </cell>
        </row>
        <row r="499">
          <cell r="D499" t="str">
            <v>Filled</v>
          </cell>
          <cell r="F499">
            <v>27</v>
          </cell>
        </row>
        <row r="500">
          <cell r="D500" t="str">
            <v>Filled</v>
          </cell>
          <cell r="F500">
            <v>28</v>
          </cell>
        </row>
        <row r="501">
          <cell r="D501" t="str">
            <v>Filled</v>
          </cell>
          <cell r="F501">
            <v>28</v>
          </cell>
        </row>
        <row r="502">
          <cell r="D502" t="str">
            <v>Filled</v>
          </cell>
          <cell r="F502">
            <v>28</v>
          </cell>
        </row>
        <row r="503">
          <cell r="D503" t="str">
            <v>Filled</v>
          </cell>
          <cell r="F503">
            <v>28</v>
          </cell>
        </row>
        <row r="504">
          <cell r="D504" t="str">
            <v>Filled</v>
          </cell>
          <cell r="F504">
            <v>28</v>
          </cell>
        </row>
        <row r="505">
          <cell r="D505" t="str">
            <v>Filled</v>
          </cell>
          <cell r="F505">
            <v>29</v>
          </cell>
        </row>
        <row r="506">
          <cell r="D506" t="str">
            <v>Filled</v>
          </cell>
          <cell r="F506">
            <v>29</v>
          </cell>
        </row>
        <row r="507">
          <cell r="D507" t="str">
            <v>Filled</v>
          </cell>
          <cell r="F507">
            <v>29</v>
          </cell>
        </row>
        <row r="508">
          <cell r="D508" t="str">
            <v>Filled</v>
          </cell>
          <cell r="F508">
            <v>29</v>
          </cell>
        </row>
        <row r="509">
          <cell r="D509" t="str">
            <v>Filled</v>
          </cell>
          <cell r="F509">
            <v>24</v>
          </cell>
        </row>
        <row r="510">
          <cell r="D510" t="str">
            <v>Failed To Fill</v>
          </cell>
          <cell r="F510">
            <v>24</v>
          </cell>
        </row>
        <row r="511">
          <cell r="D511" t="str">
            <v>Filled</v>
          </cell>
          <cell r="F511">
            <v>26</v>
          </cell>
        </row>
        <row r="512">
          <cell r="D512" t="str">
            <v>Failed To Fill</v>
          </cell>
          <cell r="F512">
            <v>24</v>
          </cell>
        </row>
        <row r="513">
          <cell r="D513" t="str">
            <v>Filled</v>
          </cell>
          <cell r="F513">
            <v>26</v>
          </cell>
        </row>
        <row r="514">
          <cell r="D514" t="str">
            <v>Filled</v>
          </cell>
          <cell r="F514">
            <v>25</v>
          </cell>
        </row>
        <row r="515">
          <cell r="D515" t="str">
            <v>Filled</v>
          </cell>
          <cell r="F515">
            <v>25</v>
          </cell>
        </row>
        <row r="516">
          <cell r="D516" t="str">
            <v>Filled</v>
          </cell>
          <cell r="F516">
            <v>25</v>
          </cell>
        </row>
        <row r="517">
          <cell r="D517" t="str">
            <v>Filled</v>
          </cell>
          <cell r="F517">
            <v>25</v>
          </cell>
        </row>
        <row r="518">
          <cell r="D518" t="str">
            <v>Filled</v>
          </cell>
          <cell r="F518">
            <v>26</v>
          </cell>
        </row>
        <row r="519">
          <cell r="D519" t="str">
            <v>Filled</v>
          </cell>
          <cell r="F519">
            <v>26</v>
          </cell>
        </row>
        <row r="520">
          <cell r="D520" t="str">
            <v>Filled</v>
          </cell>
          <cell r="F520">
            <v>27</v>
          </cell>
        </row>
        <row r="521">
          <cell r="D521" t="str">
            <v>Failed To Fill</v>
          </cell>
          <cell r="F521">
            <v>25</v>
          </cell>
        </row>
        <row r="522">
          <cell r="D522" t="str">
            <v>Failed To Fill</v>
          </cell>
          <cell r="F522">
            <v>25</v>
          </cell>
        </row>
        <row r="523">
          <cell r="D523" t="str">
            <v>Filled</v>
          </cell>
          <cell r="F523">
            <v>25</v>
          </cell>
        </row>
        <row r="524">
          <cell r="D524" t="str">
            <v>Failed To Fill</v>
          </cell>
          <cell r="F524">
            <v>25</v>
          </cell>
        </row>
        <row r="525">
          <cell r="D525" t="str">
            <v>Filled</v>
          </cell>
          <cell r="F525">
            <v>25</v>
          </cell>
        </row>
        <row r="526">
          <cell r="D526" t="str">
            <v>Failed To Fill</v>
          </cell>
          <cell r="F526">
            <v>25</v>
          </cell>
        </row>
        <row r="527">
          <cell r="D527" t="str">
            <v>Filled</v>
          </cell>
          <cell r="F527">
            <v>26</v>
          </cell>
        </row>
        <row r="528">
          <cell r="D528" t="str">
            <v>Filled</v>
          </cell>
          <cell r="F528">
            <v>26</v>
          </cell>
        </row>
        <row r="529">
          <cell r="D529" t="str">
            <v>Filled</v>
          </cell>
          <cell r="F529">
            <v>26</v>
          </cell>
        </row>
        <row r="530">
          <cell r="D530" t="str">
            <v>Filled</v>
          </cell>
          <cell r="F530">
            <v>26</v>
          </cell>
        </row>
        <row r="531">
          <cell r="D531" t="str">
            <v>Filled</v>
          </cell>
          <cell r="F531">
            <v>26</v>
          </cell>
        </row>
        <row r="532">
          <cell r="D532" t="str">
            <v>Failed To Fill</v>
          </cell>
          <cell r="F532">
            <v>26</v>
          </cell>
        </row>
        <row r="533">
          <cell r="D533" t="str">
            <v>Filled</v>
          </cell>
          <cell r="F533">
            <v>26</v>
          </cell>
        </row>
        <row r="534">
          <cell r="D534" t="str">
            <v>Failed To Fill</v>
          </cell>
          <cell r="F534">
            <v>26</v>
          </cell>
        </row>
        <row r="535">
          <cell r="D535" t="str">
            <v>Failed To Fill</v>
          </cell>
          <cell r="F535">
            <v>26</v>
          </cell>
        </row>
        <row r="536">
          <cell r="D536" t="str">
            <v>Filled</v>
          </cell>
          <cell r="F536">
            <v>26</v>
          </cell>
        </row>
        <row r="537">
          <cell r="D537" t="str">
            <v>Filled</v>
          </cell>
          <cell r="F537">
            <v>26</v>
          </cell>
        </row>
        <row r="538">
          <cell r="D538" t="str">
            <v>Failed To Fill</v>
          </cell>
          <cell r="F538">
            <v>26</v>
          </cell>
        </row>
        <row r="539">
          <cell r="D539" t="str">
            <v>Failed To Fill</v>
          </cell>
          <cell r="F539">
            <v>26</v>
          </cell>
        </row>
        <row r="540">
          <cell r="D540" t="str">
            <v>Filled</v>
          </cell>
          <cell r="F540">
            <v>26</v>
          </cell>
        </row>
        <row r="541">
          <cell r="D541" t="str">
            <v>Failed To Fill</v>
          </cell>
          <cell r="F541">
            <v>26</v>
          </cell>
        </row>
        <row r="542">
          <cell r="D542" t="str">
            <v>Failed To Fill</v>
          </cell>
          <cell r="F542">
            <v>26</v>
          </cell>
        </row>
        <row r="543">
          <cell r="D543" t="str">
            <v>Filled</v>
          </cell>
          <cell r="F543">
            <v>27</v>
          </cell>
        </row>
        <row r="544">
          <cell r="D544" t="str">
            <v>Failed To Fill</v>
          </cell>
          <cell r="F544">
            <v>26</v>
          </cell>
        </row>
        <row r="545">
          <cell r="D545" t="str">
            <v>Failed To Fill</v>
          </cell>
          <cell r="F545">
            <v>26</v>
          </cell>
        </row>
        <row r="546">
          <cell r="D546" t="str">
            <v>Failed To Fill</v>
          </cell>
          <cell r="F546">
            <v>26</v>
          </cell>
        </row>
        <row r="547">
          <cell r="D547" t="str">
            <v>Failed To Fill</v>
          </cell>
          <cell r="F547">
            <v>26</v>
          </cell>
        </row>
        <row r="548">
          <cell r="D548" t="str">
            <v>Failed To Fill</v>
          </cell>
          <cell r="F548">
            <v>26</v>
          </cell>
        </row>
        <row r="549">
          <cell r="D549" t="str">
            <v>Filled</v>
          </cell>
          <cell r="F549">
            <v>27</v>
          </cell>
        </row>
        <row r="550">
          <cell r="D550" t="str">
            <v>Failed To Fill</v>
          </cell>
          <cell r="F550">
            <v>27</v>
          </cell>
        </row>
        <row r="551">
          <cell r="D551" t="str">
            <v>Failed To Fill</v>
          </cell>
          <cell r="F551">
            <v>27</v>
          </cell>
        </row>
        <row r="552">
          <cell r="D552" t="str">
            <v>Filled</v>
          </cell>
          <cell r="F552">
            <v>27</v>
          </cell>
        </row>
        <row r="553">
          <cell r="D553" t="str">
            <v>Filled</v>
          </cell>
          <cell r="F553">
            <v>27</v>
          </cell>
        </row>
        <row r="554">
          <cell r="D554" t="str">
            <v>Filled</v>
          </cell>
          <cell r="F554">
            <v>27</v>
          </cell>
        </row>
        <row r="555">
          <cell r="D555" t="str">
            <v>Filled</v>
          </cell>
          <cell r="F555">
            <v>27</v>
          </cell>
        </row>
        <row r="556">
          <cell r="D556" t="str">
            <v>Failed To Fill</v>
          </cell>
          <cell r="F556">
            <v>27</v>
          </cell>
        </row>
        <row r="557">
          <cell r="D557" t="str">
            <v>Failed To Fill</v>
          </cell>
          <cell r="F557">
            <v>27</v>
          </cell>
        </row>
        <row r="558">
          <cell r="D558" t="str">
            <v>Filled</v>
          </cell>
          <cell r="F558">
            <v>27</v>
          </cell>
        </row>
        <row r="559">
          <cell r="D559" t="str">
            <v>Filled</v>
          </cell>
          <cell r="F559">
            <v>27</v>
          </cell>
        </row>
        <row r="560">
          <cell r="D560" t="str">
            <v>Filled</v>
          </cell>
          <cell r="F560">
            <v>27</v>
          </cell>
        </row>
        <row r="561">
          <cell r="D561" t="str">
            <v>Failed To Fill</v>
          </cell>
          <cell r="F561">
            <v>27</v>
          </cell>
        </row>
        <row r="562">
          <cell r="D562" t="str">
            <v>Filled</v>
          </cell>
          <cell r="F562">
            <v>28</v>
          </cell>
        </row>
        <row r="563">
          <cell r="D563" t="str">
            <v>Filled</v>
          </cell>
          <cell r="F563">
            <v>27</v>
          </cell>
        </row>
        <row r="564">
          <cell r="D564" t="str">
            <v>Failed To Fill</v>
          </cell>
          <cell r="F564">
            <v>27</v>
          </cell>
        </row>
        <row r="565">
          <cell r="D565" t="str">
            <v>Filled</v>
          </cell>
          <cell r="F565">
            <v>27</v>
          </cell>
        </row>
        <row r="566">
          <cell r="D566" t="str">
            <v>Filled</v>
          </cell>
          <cell r="F566">
            <v>28</v>
          </cell>
        </row>
        <row r="567">
          <cell r="D567" t="str">
            <v>Filled</v>
          </cell>
          <cell r="F567">
            <v>28</v>
          </cell>
        </row>
        <row r="568">
          <cell r="D568" t="str">
            <v>Filled</v>
          </cell>
          <cell r="F568">
            <v>28</v>
          </cell>
        </row>
        <row r="569">
          <cell r="D569" t="str">
            <v>Filled</v>
          </cell>
          <cell r="F569">
            <v>28</v>
          </cell>
        </row>
        <row r="570">
          <cell r="D570" t="str">
            <v>Filled</v>
          </cell>
          <cell r="F570">
            <v>28</v>
          </cell>
        </row>
        <row r="571">
          <cell r="D571" t="str">
            <v>Filled</v>
          </cell>
          <cell r="F571">
            <v>29</v>
          </cell>
        </row>
        <row r="572">
          <cell r="D572" t="str">
            <v>Filled</v>
          </cell>
          <cell r="F572">
            <v>28</v>
          </cell>
        </row>
        <row r="573">
          <cell r="D573" t="str">
            <v>Failed To Fill</v>
          </cell>
          <cell r="F573">
            <v>34</v>
          </cell>
        </row>
        <row r="574">
          <cell r="D574" t="str">
            <v>Failed To Fill</v>
          </cell>
          <cell r="F574">
            <v>35</v>
          </cell>
        </row>
        <row r="575">
          <cell r="D575" t="str">
            <v>Filled</v>
          </cell>
          <cell r="F575">
            <v>28</v>
          </cell>
        </row>
        <row r="576">
          <cell r="D576" t="str">
            <v>Filled</v>
          </cell>
          <cell r="F576">
            <v>28</v>
          </cell>
        </row>
        <row r="577">
          <cell r="D577" t="str">
            <v>Filled</v>
          </cell>
          <cell r="F577">
            <v>29</v>
          </cell>
        </row>
        <row r="578">
          <cell r="D578" t="str">
            <v>Failed To Fill</v>
          </cell>
          <cell r="F578">
            <v>28</v>
          </cell>
        </row>
        <row r="579">
          <cell r="D579" t="str">
            <v>Filled</v>
          </cell>
          <cell r="F579">
            <v>28</v>
          </cell>
        </row>
        <row r="580">
          <cell r="D580" t="str">
            <v>Filled</v>
          </cell>
          <cell r="F580">
            <v>28</v>
          </cell>
        </row>
        <row r="581">
          <cell r="D581" t="str">
            <v>Filled</v>
          </cell>
          <cell r="F581">
            <v>28</v>
          </cell>
        </row>
        <row r="582">
          <cell r="D582" t="str">
            <v>Failed To Fill</v>
          </cell>
          <cell r="F582">
            <v>28</v>
          </cell>
        </row>
        <row r="583">
          <cell r="D583" t="str">
            <v>Filled</v>
          </cell>
          <cell r="F583">
            <v>31</v>
          </cell>
        </row>
        <row r="584">
          <cell r="D584" t="str">
            <v>Filled</v>
          </cell>
          <cell r="F584">
            <v>31</v>
          </cell>
        </row>
        <row r="585">
          <cell r="D585" t="str">
            <v>Failed To Fill</v>
          </cell>
          <cell r="F585">
            <v>28</v>
          </cell>
        </row>
        <row r="586">
          <cell r="D586" t="str">
            <v>Filled</v>
          </cell>
          <cell r="F586">
            <v>29</v>
          </cell>
        </row>
        <row r="587">
          <cell r="D587" t="str">
            <v>Filled</v>
          </cell>
          <cell r="F587">
            <v>29</v>
          </cell>
        </row>
        <row r="588">
          <cell r="D588" t="str">
            <v>Filled</v>
          </cell>
          <cell r="F588">
            <v>29</v>
          </cell>
        </row>
        <row r="589">
          <cell r="D589" t="str">
            <v>Filled</v>
          </cell>
          <cell r="F589">
            <v>30</v>
          </cell>
        </row>
        <row r="590">
          <cell r="D590" t="str">
            <v>Filled</v>
          </cell>
          <cell r="F590">
            <v>30</v>
          </cell>
        </row>
        <row r="591">
          <cell r="D591" t="str">
            <v>Filled</v>
          </cell>
          <cell r="F591">
            <v>31</v>
          </cell>
        </row>
        <row r="592">
          <cell r="D592" t="str">
            <v>Failed To Fill</v>
          </cell>
          <cell r="F592">
            <v>31</v>
          </cell>
        </row>
        <row r="593">
          <cell r="D593" t="str">
            <v>Failed To Fill</v>
          </cell>
          <cell r="F593">
            <v>31</v>
          </cell>
        </row>
        <row r="594">
          <cell r="D594" t="str">
            <v>Failed To Fill</v>
          </cell>
          <cell r="F594">
            <v>34</v>
          </cell>
        </row>
        <row r="595">
          <cell r="D595" t="str">
            <v>Failed To Fill</v>
          </cell>
          <cell r="F595">
            <v>28</v>
          </cell>
        </row>
        <row r="596">
          <cell r="D596" t="str">
            <v>Filled</v>
          </cell>
          <cell r="F596">
            <v>28</v>
          </cell>
        </row>
        <row r="597">
          <cell r="D597" t="str">
            <v>Filled</v>
          </cell>
          <cell r="F597">
            <v>29</v>
          </cell>
        </row>
        <row r="598">
          <cell r="D598" t="str">
            <v>Failed To Fill</v>
          </cell>
          <cell r="F598">
            <v>29</v>
          </cell>
        </row>
        <row r="599">
          <cell r="D599" t="str">
            <v>Failed To Fill</v>
          </cell>
          <cell r="F599">
            <v>29</v>
          </cell>
        </row>
        <row r="600">
          <cell r="D600" t="str">
            <v>Failed To Fill</v>
          </cell>
          <cell r="F600">
            <v>29</v>
          </cell>
        </row>
        <row r="601">
          <cell r="D601" t="str">
            <v>Failed To Fill</v>
          </cell>
          <cell r="F601">
            <v>29</v>
          </cell>
        </row>
        <row r="602">
          <cell r="D602" t="str">
            <v>Filled</v>
          </cell>
          <cell r="F602">
            <v>29</v>
          </cell>
        </row>
        <row r="603">
          <cell r="D603" t="str">
            <v>Filled</v>
          </cell>
          <cell r="F603">
            <v>29</v>
          </cell>
        </row>
        <row r="604">
          <cell r="D604" t="str">
            <v>Filled</v>
          </cell>
          <cell r="F604">
            <v>29</v>
          </cell>
        </row>
        <row r="605">
          <cell r="D605" t="str">
            <v>Failed To Fill</v>
          </cell>
          <cell r="F605">
            <v>29</v>
          </cell>
        </row>
        <row r="606">
          <cell r="D606" t="str">
            <v>Filled</v>
          </cell>
          <cell r="F606">
            <v>29</v>
          </cell>
        </row>
        <row r="607">
          <cell r="D607" t="str">
            <v>Filled</v>
          </cell>
          <cell r="F607">
            <v>30</v>
          </cell>
        </row>
        <row r="608">
          <cell r="D608" t="str">
            <v>Filled</v>
          </cell>
          <cell r="F608">
            <v>30</v>
          </cell>
        </row>
        <row r="609">
          <cell r="D609" t="str">
            <v>Failed To Fill</v>
          </cell>
          <cell r="F609">
            <v>29</v>
          </cell>
        </row>
        <row r="610">
          <cell r="D610" t="str">
            <v>Failed To Fill</v>
          </cell>
          <cell r="F610">
            <v>29</v>
          </cell>
        </row>
        <row r="611">
          <cell r="D611" t="str">
            <v>Failed To Fill</v>
          </cell>
          <cell r="F611">
            <v>29</v>
          </cell>
        </row>
        <row r="612">
          <cell r="D612" t="str">
            <v>Failed To Fill</v>
          </cell>
          <cell r="F612">
            <v>29</v>
          </cell>
        </row>
        <row r="613">
          <cell r="D613" t="str">
            <v>Failed To Fill</v>
          </cell>
          <cell r="F613">
            <v>30</v>
          </cell>
        </row>
        <row r="614">
          <cell r="D614" t="str">
            <v>Failed To Fill</v>
          </cell>
          <cell r="F614">
            <v>30</v>
          </cell>
        </row>
        <row r="615">
          <cell r="D615" t="str">
            <v>Failed To Fill</v>
          </cell>
          <cell r="F615">
            <v>30</v>
          </cell>
        </row>
        <row r="616">
          <cell r="D616" t="str">
            <v>Failed To Fill</v>
          </cell>
          <cell r="F616">
            <v>30</v>
          </cell>
        </row>
        <row r="617">
          <cell r="D617" t="str">
            <v>Filled</v>
          </cell>
          <cell r="F617">
            <v>31</v>
          </cell>
        </row>
        <row r="618">
          <cell r="D618" t="str">
            <v>Filled</v>
          </cell>
          <cell r="F618">
            <v>30</v>
          </cell>
        </row>
        <row r="619">
          <cell r="D619" t="str">
            <v>Filled</v>
          </cell>
          <cell r="F619">
            <v>31</v>
          </cell>
        </row>
        <row r="620">
          <cell r="D620" t="str">
            <v>Filled</v>
          </cell>
          <cell r="F620">
            <v>31</v>
          </cell>
        </row>
        <row r="621">
          <cell r="D621" t="str">
            <v>Filled</v>
          </cell>
          <cell r="F621">
            <v>31</v>
          </cell>
        </row>
        <row r="622">
          <cell r="D622" t="str">
            <v>Filled</v>
          </cell>
          <cell r="F622">
            <v>31</v>
          </cell>
        </row>
        <row r="623">
          <cell r="D623" t="str">
            <v>Filled</v>
          </cell>
          <cell r="F623">
            <v>31</v>
          </cell>
        </row>
        <row r="624">
          <cell r="D624" t="str">
            <v>Filled</v>
          </cell>
          <cell r="F624">
            <v>31</v>
          </cell>
        </row>
        <row r="625">
          <cell r="D625" t="str">
            <v>Failed To Fill</v>
          </cell>
          <cell r="F625">
            <v>31</v>
          </cell>
        </row>
        <row r="626">
          <cell r="D626" t="str">
            <v>Filled</v>
          </cell>
          <cell r="F626">
            <v>31</v>
          </cell>
        </row>
        <row r="627">
          <cell r="D627" t="str">
            <v>Filled</v>
          </cell>
          <cell r="F627">
            <v>31</v>
          </cell>
        </row>
        <row r="628">
          <cell r="D628" t="str">
            <v>Failed To Fill</v>
          </cell>
          <cell r="F628">
            <v>31</v>
          </cell>
        </row>
        <row r="629">
          <cell r="D629" t="str">
            <v>Failed To Fill</v>
          </cell>
          <cell r="F629">
            <v>31</v>
          </cell>
        </row>
        <row r="630">
          <cell r="D630" t="str">
            <v>Failed To Fill</v>
          </cell>
          <cell r="F630">
            <v>31</v>
          </cell>
        </row>
        <row r="631">
          <cell r="D631" t="str">
            <v>Failed To Fill</v>
          </cell>
          <cell r="F631">
            <v>31</v>
          </cell>
        </row>
        <row r="632">
          <cell r="D632" t="str">
            <v>Failed To Fill</v>
          </cell>
          <cell r="F632">
            <v>31</v>
          </cell>
        </row>
        <row r="633">
          <cell r="D633" t="str">
            <v>Failed To Fill</v>
          </cell>
          <cell r="F633">
            <v>31</v>
          </cell>
        </row>
        <row r="634">
          <cell r="D634" t="str">
            <v>Filled</v>
          </cell>
          <cell r="F634">
            <v>32</v>
          </cell>
        </row>
        <row r="635">
          <cell r="D635" t="str">
            <v>Filled</v>
          </cell>
          <cell r="F635">
            <v>32</v>
          </cell>
        </row>
        <row r="636">
          <cell r="D636" t="str">
            <v>Filled</v>
          </cell>
          <cell r="F636">
            <v>32</v>
          </cell>
        </row>
        <row r="637">
          <cell r="D637" t="str">
            <v>Filled</v>
          </cell>
          <cell r="F637">
            <v>32</v>
          </cell>
        </row>
        <row r="638">
          <cell r="D638" t="str">
            <v>Filled</v>
          </cell>
          <cell r="F638">
            <v>32</v>
          </cell>
        </row>
        <row r="639">
          <cell r="D639" t="str">
            <v>Filled</v>
          </cell>
          <cell r="F639">
            <v>32</v>
          </cell>
        </row>
        <row r="640">
          <cell r="D640" t="str">
            <v>Failed To Fill</v>
          </cell>
          <cell r="F640">
            <v>32</v>
          </cell>
        </row>
        <row r="641">
          <cell r="D641" t="str">
            <v>Filled</v>
          </cell>
          <cell r="F641">
            <v>32</v>
          </cell>
        </row>
        <row r="642">
          <cell r="D642" t="str">
            <v>Failed To Fill</v>
          </cell>
          <cell r="F642">
            <v>32</v>
          </cell>
        </row>
        <row r="643">
          <cell r="D643" t="str">
            <v>Filled</v>
          </cell>
          <cell r="F643">
            <v>32</v>
          </cell>
        </row>
        <row r="644">
          <cell r="D644" t="str">
            <v>Filled</v>
          </cell>
          <cell r="F644">
            <v>36</v>
          </cell>
        </row>
        <row r="645">
          <cell r="D645" t="str">
            <v>Filled</v>
          </cell>
          <cell r="F645">
            <v>33</v>
          </cell>
        </row>
        <row r="646">
          <cell r="D646" t="str">
            <v>Filled</v>
          </cell>
          <cell r="F646">
            <v>34</v>
          </cell>
        </row>
        <row r="647">
          <cell r="D647" t="str">
            <v>Filled</v>
          </cell>
          <cell r="F647">
            <v>32</v>
          </cell>
        </row>
        <row r="648">
          <cell r="D648" t="str">
            <v>Filled</v>
          </cell>
          <cell r="F648">
            <v>33</v>
          </cell>
        </row>
        <row r="649">
          <cell r="D649" t="str">
            <v>Filled</v>
          </cell>
          <cell r="F649">
            <v>33</v>
          </cell>
        </row>
        <row r="650">
          <cell r="D650" t="str">
            <v>Filled</v>
          </cell>
          <cell r="F650">
            <v>33</v>
          </cell>
        </row>
        <row r="651">
          <cell r="D651" t="str">
            <v>Filled</v>
          </cell>
          <cell r="F651">
            <v>33</v>
          </cell>
        </row>
        <row r="652">
          <cell r="D652" t="str">
            <v>Filled</v>
          </cell>
          <cell r="F652">
            <v>32</v>
          </cell>
        </row>
        <row r="653">
          <cell r="D653" t="str">
            <v>Filled</v>
          </cell>
          <cell r="F653">
            <v>33</v>
          </cell>
        </row>
        <row r="654">
          <cell r="D654" t="str">
            <v>Filled</v>
          </cell>
          <cell r="F654">
            <v>33</v>
          </cell>
        </row>
        <row r="655">
          <cell r="D655" t="str">
            <v>Filled</v>
          </cell>
          <cell r="F655">
            <v>33</v>
          </cell>
        </row>
        <row r="656">
          <cell r="D656" t="str">
            <v>Filled</v>
          </cell>
          <cell r="F656">
            <v>33</v>
          </cell>
        </row>
        <row r="657">
          <cell r="D657" t="str">
            <v>Failed To Fill</v>
          </cell>
          <cell r="F657">
            <v>33</v>
          </cell>
        </row>
        <row r="658">
          <cell r="D658" t="str">
            <v>Filled</v>
          </cell>
          <cell r="F658">
            <v>33</v>
          </cell>
        </row>
        <row r="659">
          <cell r="D659" t="str">
            <v>Filled</v>
          </cell>
          <cell r="F659">
            <v>33</v>
          </cell>
        </row>
        <row r="660">
          <cell r="D660" t="str">
            <v>Failed To Fill</v>
          </cell>
          <cell r="F660">
            <v>33</v>
          </cell>
        </row>
        <row r="661">
          <cell r="D661" t="str">
            <v>Filled</v>
          </cell>
          <cell r="F661">
            <v>33</v>
          </cell>
        </row>
        <row r="662">
          <cell r="D662" t="str">
            <v>Filled</v>
          </cell>
          <cell r="F662">
            <v>34</v>
          </cell>
        </row>
        <row r="663">
          <cell r="D663" t="str">
            <v>Failed To Fill</v>
          </cell>
          <cell r="F663">
            <v>33</v>
          </cell>
        </row>
        <row r="664">
          <cell r="D664" t="str">
            <v>Filled</v>
          </cell>
          <cell r="F664">
            <v>33</v>
          </cell>
        </row>
        <row r="665">
          <cell r="D665" t="str">
            <v>Filled</v>
          </cell>
          <cell r="F665">
            <v>34</v>
          </cell>
        </row>
        <row r="666">
          <cell r="D666" t="str">
            <v>Filled</v>
          </cell>
          <cell r="F666">
            <v>34</v>
          </cell>
        </row>
        <row r="667">
          <cell r="D667" t="str">
            <v>Filled</v>
          </cell>
          <cell r="F667">
            <v>34</v>
          </cell>
        </row>
        <row r="668">
          <cell r="D668" t="str">
            <v>Filled</v>
          </cell>
          <cell r="F668">
            <v>34</v>
          </cell>
        </row>
        <row r="669">
          <cell r="D669" t="str">
            <v>Filled</v>
          </cell>
          <cell r="F669">
            <v>34</v>
          </cell>
        </row>
        <row r="670">
          <cell r="D670" t="str">
            <v>Filled</v>
          </cell>
          <cell r="F670">
            <v>35</v>
          </cell>
        </row>
        <row r="671">
          <cell r="D671" t="str">
            <v>Filled</v>
          </cell>
          <cell r="F671">
            <v>35</v>
          </cell>
        </row>
        <row r="672">
          <cell r="D672" t="str">
            <v>Filled</v>
          </cell>
          <cell r="F672">
            <v>35</v>
          </cell>
        </row>
        <row r="673">
          <cell r="D673" t="str">
            <v>Filled</v>
          </cell>
          <cell r="F673">
            <v>35</v>
          </cell>
        </row>
        <row r="674">
          <cell r="D674" t="str">
            <v>Failed To Fill</v>
          </cell>
          <cell r="F674">
            <v>33</v>
          </cell>
        </row>
        <row r="675">
          <cell r="D675" t="str">
            <v>Failed To Fill</v>
          </cell>
          <cell r="F675">
            <v>34</v>
          </cell>
        </row>
        <row r="676">
          <cell r="D676" t="str">
            <v>Filled</v>
          </cell>
          <cell r="F676">
            <v>34</v>
          </cell>
        </row>
        <row r="677">
          <cell r="D677" t="str">
            <v>Filled</v>
          </cell>
          <cell r="F677">
            <v>34</v>
          </cell>
        </row>
        <row r="678">
          <cell r="D678" t="str">
            <v>Filled</v>
          </cell>
          <cell r="F678">
            <v>34</v>
          </cell>
        </row>
        <row r="679">
          <cell r="D679" t="str">
            <v>Failed To Fill</v>
          </cell>
          <cell r="F679">
            <v>34</v>
          </cell>
        </row>
        <row r="680">
          <cell r="D680" t="str">
            <v>Filled</v>
          </cell>
          <cell r="F680">
            <v>34</v>
          </cell>
        </row>
        <row r="681">
          <cell r="D681" t="str">
            <v>Failed To Fill</v>
          </cell>
          <cell r="F681">
            <v>34</v>
          </cell>
        </row>
        <row r="682">
          <cell r="D682" t="str">
            <v>Filled</v>
          </cell>
          <cell r="F682">
            <v>33</v>
          </cell>
        </row>
        <row r="683">
          <cell r="D683" t="str">
            <v>Filled</v>
          </cell>
          <cell r="F683">
            <v>33</v>
          </cell>
        </row>
        <row r="684">
          <cell r="D684" t="str">
            <v>Filled</v>
          </cell>
          <cell r="F684">
            <v>33</v>
          </cell>
        </row>
        <row r="685">
          <cell r="D685" t="str">
            <v>Filled</v>
          </cell>
          <cell r="F685">
            <v>33</v>
          </cell>
        </row>
        <row r="686">
          <cell r="D686" t="str">
            <v>Filled</v>
          </cell>
          <cell r="F686">
            <v>34</v>
          </cell>
        </row>
        <row r="687">
          <cell r="D687" t="str">
            <v>Filled</v>
          </cell>
          <cell r="F687">
            <v>34</v>
          </cell>
        </row>
        <row r="688">
          <cell r="D688" t="str">
            <v>Filled</v>
          </cell>
          <cell r="F688">
            <v>34</v>
          </cell>
        </row>
        <row r="689">
          <cell r="D689" t="str">
            <v>Filled</v>
          </cell>
          <cell r="F689">
            <v>34</v>
          </cell>
        </row>
        <row r="690">
          <cell r="D690" t="str">
            <v>Filled</v>
          </cell>
          <cell r="F690">
            <v>34</v>
          </cell>
        </row>
        <row r="691">
          <cell r="D691" t="str">
            <v>Filled</v>
          </cell>
          <cell r="F691">
            <v>35</v>
          </cell>
        </row>
        <row r="692">
          <cell r="D692" t="str">
            <v>Filled</v>
          </cell>
          <cell r="F692">
            <v>35</v>
          </cell>
        </row>
        <row r="693">
          <cell r="D693" t="str">
            <v>Filled</v>
          </cell>
          <cell r="F693">
            <v>35</v>
          </cell>
        </row>
        <row r="694">
          <cell r="D694" t="str">
            <v>Filled</v>
          </cell>
          <cell r="F694">
            <v>35</v>
          </cell>
        </row>
        <row r="695">
          <cell r="D695" t="str">
            <v>Filled</v>
          </cell>
          <cell r="F695">
            <v>35</v>
          </cell>
        </row>
        <row r="696">
          <cell r="D696" t="str">
            <v>Filled</v>
          </cell>
          <cell r="F696">
            <v>36</v>
          </cell>
        </row>
        <row r="697">
          <cell r="D697" t="str">
            <v>Filled</v>
          </cell>
          <cell r="F697">
            <v>36</v>
          </cell>
        </row>
        <row r="698">
          <cell r="D698" t="str">
            <v>Filled</v>
          </cell>
          <cell r="F698">
            <v>36</v>
          </cell>
        </row>
        <row r="699">
          <cell r="D699" t="str">
            <v>Filled</v>
          </cell>
          <cell r="F699">
            <v>36</v>
          </cell>
        </row>
        <row r="700">
          <cell r="D700" t="str">
            <v>Filled</v>
          </cell>
          <cell r="F700">
            <v>36</v>
          </cell>
        </row>
        <row r="701">
          <cell r="D701" t="str">
            <v>Filled</v>
          </cell>
          <cell r="F701">
            <v>37</v>
          </cell>
        </row>
        <row r="702">
          <cell r="D702" t="str">
            <v>Filled</v>
          </cell>
          <cell r="F702">
            <v>37</v>
          </cell>
        </row>
        <row r="703">
          <cell r="D703" t="str">
            <v>Filled</v>
          </cell>
          <cell r="F703">
            <v>35</v>
          </cell>
        </row>
        <row r="704">
          <cell r="D704" t="str">
            <v>Failed To Fill</v>
          </cell>
          <cell r="F704">
            <v>35</v>
          </cell>
        </row>
        <row r="705">
          <cell r="D705" t="str">
            <v>Failed To Fill</v>
          </cell>
          <cell r="F705">
            <v>35</v>
          </cell>
        </row>
        <row r="706">
          <cell r="D706" t="str">
            <v>Filled</v>
          </cell>
          <cell r="F706">
            <v>35</v>
          </cell>
        </row>
        <row r="707">
          <cell r="D707" t="str">
            <v>Filled</v>
          </cell>
          <cell r="F707">
            <v>35</v>
          </cell>
        </row>
        <row r="708">
          <cell r="D708" t="str">
            <v>Filled</v>
          </cell>
          <cell r="F708">
            <v>35</v>
          </cell>
        </row>
        <row r="709">
          <cell r="D709" t="str">
            <v>Filled</v>
          </cell>
          <cell r="F709">
            <v>35</v>
          </cell>
        </row>
        <row r="710">
          <cell r="D710" t="str">
            <v>Filled</v>
          </cell>
          <cell r="F710">
            <v>36</v>
          </cell>
        </row>
        <row r="711">
          <cell r="D711" t="str">
            <v>Filled</v>
          </cell>
          <cell r="F711">
            <v>36</v>
          </cell>
        </row>
        <row r="712">
          <cell r="D712" t="str">
            <v>Filled</v>
          </cell>
          <cell r="F712">
            <v>36</v>
          </cell>
        </row>
        <row r="713">
          <cell r="D713" t="str">
            <v>Filled</v>
          </cell>
          <cell r="F713">
            <v>36</v>
          </cell>
        </row>
        <row r="714">
          <cell r="D714" t="str">
            <v>Filled</v>
          </cell>
          <cell r="F714">
            <v>36</v>
          </cell>
        </row>
        <row r="715">
          <cell r="D715" t="str">
            <v>Filled</v>
          </cell>
          <cell r="F715">
            <v>37</v>
          </cell>
        </row>
        <row r="716">
          <cell r="D716" t="str">
            <v>Filled</v>
          </cell>
          <cell r="F716">
            <v>37</v>
          </cell>
        </row>
        <row r="717">
          <cell r="D717" t="str">
            <v>Filled</v>
          </cell>
          <cell r="F717">
            <v>35</v>
          </cell>
        </row>
        <row r="718">
          <cell r="D718" t="str">
            <v>Failed To Fill</v>
          </cell>
          <cell r="F718">
            <v>35</v>
          </cell>
        </row>
        <row r="719">
          <cell r="D719" t="str">
            <v>Failed To Fill</v>
          </cell>
          <cell r="F719">
            <v>35</v>
          </cell>
        </row>
        <row r="720">
          <cell r="D720" t="str">
            <v>Failed To Fill</v>
          </cell>
          <cell r="F720">
            <v>35</v>
          </cell>
        </row>
        <row r="721">
          <cell r="D721" t="str">
            <v>Failed To Fill</v>
          </cell>
          <cell r="F721">
            <v>35</v>
          </cell>
        </row>
        <row r="722">
          <cell r="D722" t="str">
            <v>Failed To Fill</v>
          </cell>
          <cell r="F722">
            <v>35</v>
          </cell>
        </row>
        <row r="723">
          <cell r="D723" t="str">
            <v>Failed To Fill</v>
          </cell>
          <cell r="F723">
            <v>35</v>
          </cell>
        </row>
        <row r="724">
          <cell r="D724" t="str">
            <v>Failed To Fill</v>
          </cell>
          <cell r="F724">
            <v>35</v>
          </cell>
        </row>
        <row r="725">
          <cell r="D725" t="str">
            <v>Failed To Fill</v>
          </cell>
          <cell r="F725">
            <v>35</v>
          </cell>
        </row>
        <row r="726">
          <cell r="D726" t="str">
            <v>Failed To Fill</v>
          </cell>
          <cell r="F726">
            <v>36</v>
          </cell>
        </row>
        <row r="727">
          <cell r="D727" t="str">
            <v>Filled</v>
          </cell>
          <cell r="F727">
            <v>36</v>
          </cell>
        </row>
        <row r="728">
          <cell r="D728" t="str">
            <v>Filled</v>
          </cell>
          <cell r="F728">
            <v>36</v>
          </cell>
        </row>
        <row r="729">
          <cell r="D729" t="str">
            <v>Filled</v>
          </cell>
          <cell r="F729">
            <v>36</v>
          </cell>
        </row>
        <row r="730">
          <cell r="D730" t="str">
            <v>Filled</v>
          </cell>
          <cell r="F730">
            <v>36</v>
          </cell>
        </row>
        <row r="731">
          <cell r="D731" t="str">
            <v>Filled</v>
          </cell>
          <cell r="F731">
            <v>36</v>
          </cell>
        </row>
        <row r="732">
          <cell r="D732" t="str">
            <v>Filled</v>
          </cell>
          <cell r="F732">
            <v>37</v>
          </cell>
        </row>
        <row r="733">
          <cell r="D733" t="str">
            <v>Filled</v>
          </cell>
          <cell r="F733">
            <v>37</v>
          </cell>
        </row>
        <row r="734">
          <cell r="D734" t="str">
            <v>Filled</v>
          </cell>
          <cell r="F734">
            <v>36</v>
          </cell>
        </row>
        <row r="735">
          <cell r="D735" t="str">
            <v>Filled</v>
          </cell>
          <cell r="F735">
            <v>36</v>
          </cell>
        </row>
        <row r="736">
          <cell r="D736" t="str">
            <v>Filled</v>
          </cell>
          <cell r="F736">
            <v>36</v>
          </cell>
        </row>
        <row r="737">
          <cell r="D737" t="str">
            <v>Filled</v>
          </cell>
          <cell r="F737">
            <v>36</v>
          </cell>
        </row>
        <row r="738">
          <cell r="D738" t="str">
            <v>Failed To Fill</v>
          </cell>
          <cell r="F738">
            <v>36</v>
          </cell>
        </row>
      </sheetData>
      <sheetData sheetId="1" refreshError="1"/>
      <sheetData sheetId="2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wData"/>
      <sheetName val="AggData"/>
      <sheetName val="Chart"/>
    </sheetNames>
    <sheetDataSet>
      <sheetData sheetId="0">
        <row r="2">
          <cell r="D2" t="str">
            <v>Failed To Fill</v>
          </cell>
          <cell r="F2">
            <v>1</v>
          </cell>
        </row>
        <row r="3">
          <cell r="D3" t="str">
            <v>Filled</v>
          </cell>
          <cell r="F3">
            <v>2</v>
          </cell>
        </row>
        <row r="4">
          <cell r="D4" t="str">
            <v>Filled</v>
          </cell>
          <cell r="F4">
            <v>2</v>
          </cell>
        </row>
        <row r="5">
          <cell r="D5" t="str">
            <v>Failed To Fill</v>
          </cell>
          <cell r="F5">
            <v>5</v>
          </cell>
        </row>
        <row r="6">
          <cell r="D6" t="str">
            <v>Failed To Fill</v>
          </cell>
          <cell r="F6">
            <v>2</v>
          </cell>
        </row>
        <row r="7">
          <cell r="D7" t="str">
            <v>Filled</v>
          </cell>
          <cell r="F7">
            <v>2</v>
          </cell>
        </row>
        <row r="8">
          <cell r="D8" t="str">
            <v>Filled</v>
          </cell>
          <cell r="F8">
            <v>2</v>
          </cell>
        </row>
        <row r="9">
          <cell r="D9" t="str">
            <v>Filled</v>
          </cell>
          <cell r="F9">
            <v>2</v>
          </cell>
        </row>
        <row r="10">
          <cell r="D10" t="str">
            <v>Filled</v>
          </cell>
          <cell r="F10">
            <v>3</v>
          </cell>
        </row>
        <row r="11">
          <cell r="D11" t="str">
            <v>Filled</v>
          </cell>
          <cell r="F11">
            <v>2</v>
          </cell>
        </row>
        <row r="12">
          <cell r="D12" t="str">
            <v>Filled</v>
          </cell>
          <cell r="F12">
            <v>2</v>
          </cell>
        </row>
        <row r="13">
          <cell r="D13" t="str">
            <v>Filled</v>
          </cell>
          <cell r="F13">
            <v>3</v>
          </cell>
        </row>
        <row r="14">
          <cell r="D14" t="str">
            <v>Filled</v>
          </cell>
          <cell r="F14">
            <v>3</v>
          </cell>
        </row>
        <row r="15">
          <cell r="D15" t="str">
            <v>Filled</v>
          </cell>
          <cell r="F15">
            <v>3</v>
          </cell>
        </row>
        <row r="16">
          <cell r="D16" t="str">
            <v>Filled</v>
          </cell>
          <cell r="F16">
            <v>3</v>
          </cell>
        </row>
        <row r="17">
          <cell r="D17" t="str">
            <v>Filled</v>
          </cell>
          <cell r="F17">
            <v>3</v>
          </cell>
        </row>
        <row r="18">
          <cell r="D18" t="str">
            <v>Filled</v>
          </cell>
          <cell r="F18">
            <v>4</v>
          </cell>
        </row>
        <row r="19">
          <cell r="D19" t="str">
            <v>Filled</v>
          </cell>
          <cell r="F19">
            <v>3</v>
          </cell>
        </row>
        <row r="20">
          <cell r="D20" t="str">
            <v>Filled</v>
          </cell>
          <cell r="F20">
            <v>3</v>
          </cell>
        </row>
        <row r="21">
          <cell r="D21" t="str">
            <v>Failed To Fill</v>
          </cell>
          <cell r="F21">
            <v>4</v>
          </cell>
        </row>
        <row r="22">
          <cell r="D22" t="str">
            <v>Failed To Fill</v>
          </cell>
          <cell r="F22">
            <v>4</v>
          </cell>
        </row>
        <row r="23">
          <cell r="D23" t="str">
            <v>Failed To Fill</v>
          </cell>
          <cell r="F23">
            <v>4</v>
          </cell>
        </row>
        <row r="24">
          <cell r="D24" t="str">
            <v>Filled</v>
          </cell>
          <cell r="F24">
            <v>4</v>
          </cell>
        </row>
        <row r="25">
          <cell r="D25" t="str">
            <v>Filled</v>
          </cell>
          <cell r="F25">
            <v>4</v>
          </cell>
        </row>
        <row r="26">
          <cell r="D26" t="str">
            <v>Filled</v>
          </cell>
          <cell r="F26">
            <v>5</v>
          </cell>
        </row>
        <row r="27">
          <cell r="D27" t="str">
            <v>Filled</v>
          </cell>
          <cell r="F27">
            <v>5</v>
          </cell>
        </row>
        <row r="28">
          <cell r="D28" t="str">
            <v>Filled</v>
          </cell>
          <cell r="F28">
            <v>6</v>
          </cell>
        </row>
        <row r="29">
          <cell r="D29" t="str">
            <v>Failed To Fill</v>
          </cell>
          <cell r="F29">
            <v>4</v>
          </cell>
        </row>
        <row r="30">
          <cell r="D30" t="str">
            <v>Failed To Fill</v>
          </cell>
          <cell r="F30">
            <v>5</v>
          </cell>
        </row>
        <row r="31">
          <cell r="D31" t="str">
            <v>Filled</v>
          </cell>
          <cell r="F31">
            <v>5</v>
          </cell>
        </row>
        <row r="32">
          <cell r="D32" t="str">
            <v>Filled</v>
          </cell>
          <cell r="F32">
            <v>6</v>
          </cell>
        </row>
        <row r="33">
          <cell r="D33" t="str">
            <v>Failed To Fill</v>
          </cell>
          <cell r="F33">
            <v>5</v>
          </cell>
        </row>
        <row r="34">
          <cell r="D34" t="str">
            <v>Failed To Fill</v>
          </cell>
          <cell r="F34">
            <v>5</v>
          </cell>
        </row>
        <row r="35">
          <cell r="D35" t="str">
            <v>Failed To Fill</v>
          </cell>
          <cell r="F35">
            <v>5</v>
          </cell>
        </row>
        <row r="36">
          <cell r="D36" t="str">
            <v>Failed To Fill</v>
          </cell>
          <cell r="F36">
            <v>5</v>
          </cell>
        </row>
        <row r="37">
          <cell r="D37" t="str">
            <v>Filled</v>
          </cell>
          <cell r="F37">
            <v>5</v>
          </cell>
        </row>
        <row r="38">
          <cell r="D38" t="str">
            <v>Filled</v>
          </cell>
          <cell r="F38">
            <v>6</v>
          </cell>
        </row>
        <row r="39">
          <cell r="D39" t="str">
            <v>Filled</v>
          </cell>
          <cell r="F39">
            <v>6</v>
          </cell>
        </row>
        <row r="40">
          <cell r="D40" t="str">
            <v>Filled</v>
          </cell>
          <cell r="F40">
            <v>6</v>
          </cell>
        </row>
        <row r="41">
          <cell r="D41" t="str">
            <v>Filled</v>
          </cell>
          <cell r="F41">
            <v>8</v>
          </cell>
        </row>
        <row r="42">
          <cell r="D42" t="str">
            <v>Failed To Fill</v>
          </cell>
          <cell r="F42">
            <v>6</v>
          </cell>
        </row>
        <row r="43">
          <cell r="D43" t="str">
            <v>Filled</v>
          </cell>
          <cell r="F43">
            <v>6</v>
          </cell>
        </row>
        <row r="44">
          <cell r="D44" t="str">
            <v>Filled</v>
          </cell>
          <cell r="F44">
            <v>7</v>
          </cell>
        </row>
        <row r="45">
          <cell r="D45" t="str">
            <v>Filled</v>
          </cell>
          <cell r="F45">
            <v>6</v>
          </cell>
        </row>
        <row r="46">
          <cell r="D46" t="str">
            <v>Filled</v>
          </cell>
          <cell r="F46">
            <v>6</v>
          </cell>
        </row>
        <row r="47">
          <cell r="D47" t="str">
            <v>Filled</v>
          </cell>
          <cell r="F47">
            <v>6</v>
          </cell>
        </row>
        <row r="48">
          <cell r="D48" t="str">
            <v>Filled</v>
          </cell>
          <cell r="F48">
            <v>7</v>
          </cell>
        </row>
        <row r="49">
          <cell r="D49" t="str">
            <v>Filled</v>
          </cell>
          <cell r="F49">
            <v>6</v>
          </cell>
        </row>
        <row r="50">
          <cell r="D50" t="str">
            <v>Filled</v>
          </cell>
          <cell r="F50">
            <v>7</v>
          </cell>
        </row>
        <row r="51">
          <cell r="D51" t="str">
            <v>Filled</v>
          </cell>
          <cell r="F51">
            <v>7</v>
          </cell>
        </row>
        <row r="52">
          <cell r="D52" t="str">
            <v>Filled</v>
          </cell>
          <cell r="F52">
            <v>7</v>
          </cell>
        </row>
        <row r="53">
          <cell r="D53" t="str">
            <v>Filled</v>
          </cell>
          <cell r="F53">
            <v>8</v>
          </cell>
        </row>
        <row r="54">
          <cell r="D54" t="str">
            <v>Filled</v>
          </cell>
          <cell r="F54">
            <v>7</v>
          </cell>
        </row>
        <row r="55">
          <cell r="D55" t="str">
            <v>Filled</v>
          </cell>
          <cell r="F55">
            <v>7</v>
          </cell>
        </row>
        <row r="56">
          <cell r="D56" t="str">
            <v>Filled</v>
          </cell>
          <cell r="F56">
            <v>7</v>
          </cell>
        </row>
        <row r="57">
          <cell r="D57" t="str">
            <v>Failed To Fill</v>
          </cell>
          <cell r="F57">
            <v>7</v>
          </cell>
        </row>
        <row r="58">
          <cell r="D58" t="str">
            <v>Filled</v>
          </cell>
          <cell r="F58">
            <v>7</v>
          </cell>
        </row>
        <row r="59">
          <cell r="D59" t="str">
            <v>Filled</v>
          </cell>
          <cell r="F59">
            <v>7</v>
          </cell>
        </row>
        <row r="60">
          <cell r="D60" t="str">
            <v>Filled</v>
          </cell>
          <cell r="F60">
            <v>7</v>
          </cell>
        </row>
        <row r="61">
          <cell r="D61" t="str">
            <v>Filled</v>
          </cell>
          <cell r="F61">
            <v>8</v>
          </cell>
        </row>
        <row r="62">
          <cell r="D62" t="str">
            <v>Filled</v>
          </cell>
          <cell r="F62">
            <v>8</v>
          </cell>
        </row>
        <row r="63">
          <cell r="D63" t="str">
            <v>Failed To Fill</v>
          </cell>
          <cell r="F63">
            <v>9</v>
          </cell>
        </row>
        <row r="64">
          <cell r="D64" t="str">
            <v>Filled</v>
          </cell>
          <cell r="F64">
            <v>8</v>
          </cell>
        </row>
        <row r="65">
          <cell r="D65" t="str">
            <v>Filled</v>
          </cell>
          <cell r="F65">
            <v>8</v>
          </cell>
        </row>
        <row r="66">
          <cell r="D66" t="str">
            <v>Filled</v>
          </cell>
          <cell r="F66">
            <v>8</v>
          </cell>
        </row>
        <row r="67">
          <cell r="D67" t="str">
            <v>Filled</v>
          </cell>
          <cell r="F67">
            <v>8</v>
          </cell>
        </row>
        <row r="68">
          <cell r="D68" t="str">
            <v>Filled</v>
          </cell>
          <cell r="F68">
            <v>9</v>
          </cell>
        </row>
        <row r="69">
          <cell r="D69" t="str">
            <v>Filled</v>
          </cell>
          <cell r="F69">
            <v>9</v>
          </cell>
        </row>
        <row r="70">
          <cell r="D70" t="str">
            <v>Filled</v>
          </cell>
          <cell r="F70">
            <v>9</v>
          </cell>
        </row>
        <row r="71">
          <cell r="D71" t="str">
            <v>Filled</v>
          </cell>
          <cell r="F71">
            <v>9</v>
          </cell>
        </row>
        <row r="72">
          <cell r="D72" t="str">
            <v>Filled</v>
          </cell>
          <cell r="F72">
            <v>9</v>
          </cell>
        </row>
        <row r="73">
          <cell r="D73" t="str">
            <v>Filled</v>
          </cell>
          <cell r="F73">
            <v>10</v>
          </cell>
        </row>
        <row r="74">
          <cell r="D74" t="str">
            <v>Filled</v>
          </cell>
          <cell r="F74">
            <v>10</v>
          </cell>
        </row>
        <row r="75">
          <cell r="D75" t="str">
            <v>Filled</v>
          </cell>
          <cell r="F75">
            <v>10</v>
          </cell>
        </row>
        <row r="76">
          <cell r="D76" t="str">
            <v>Filled</v>
          </cell>
          <cell r="F76">
            <v>10</v>
          </cell>
        </row>
        <row r="77">
          <cell r="D77" t="str">
            <v>Filled</v>
          </cell>
          <cell r="F77">
            <v>10</v>
          </cell>
        </row>
        <row r="78">
          <cell r="D78" t="str">
            <v>Filled</v>
          </cell>
          <cell r="F78">
            <v>11</v>
          </cell>
        </row>
        <row r="79">
          <cell r="D79" t="str">
            <v>Filled</v>
          </cell>
          <cell r="F79">
            <v>11</v>
          </cell>
        </row>
        <row r="80">
          <cell r="D80" t="str">
            <v>Filled</v>
          </cell>
          <cell r="F80">
            <v>11</v>
          </cell>
        </row>
        <row r="81">
          <cell r="D81" t="str">
            <v>Filled</v>
          </cell>
          <cell r="F81">
            <v>12</v>
          </cell>
        </row>
        <row r="82">
          <cell r="D82" t="str">
            <v>Filled</v>
          </cell>
          <cell r="F82">
            <v>12</v>
          </cell>
        </row>
        <row r="83">
          <cell r="D83" t="str">
            <v>Filled</v>
          </cell>
          <cell r="F83">
            <v>9</v>
          </cell>
        </row>
        <row r="84">
          <cell r="D84" t="str">
            <v>Failed To Fill</v>
          </cell>
          <cell r="F84">
            <v>9</v>
          </cell>
        </row>
        <row r="85">
          <cell r="D85" t="str">
            <v>Failed To Fill</v>
          </cell>
          <cell r="F85">
            <v>8</v>
          </cell>
        </row>
        <row r="86">
          <cell r="D86" t="str">
            <v>Filled</v>
          </cell>
          <cell r="F86">
            <v>8</v>
          </cell>
        </row>
        <row r="87">
          <cell r="D87" t="str">
            <v>Filled</v>
          </cell>
          <cell r="F87">
            <v>8</v>
          </cell>
        </row>
        <row r="88">
          <cell r="D88" t="str">
            <v>Filled</v>
          </cell>
          <cell r="F88">
            <v>10</v>
          </cell>
        </row>
        <row r="89">
          <cell r="D89" t="str">
            <v>Filled</v>
          </cell>
          <cell r="F89">
            <v>10</v>
          </cell>
        </row>
        <row r="90">
          <cell r="D90" t="str">
            <v>Filled</v>
          </cell>
          <cell r="F90">
            <v>8</v>
          </cell>
        </row>
        <row r="91">
          <cell r="D91" t="str">
            <v>Filled</v>
          </cell>
          <cell r="F91">
            <v>8</v>
          </cell>
        </row>
        <row r="92">
          <cell r="D92" t="str">
            <v>Filled</v>
          </cell>
          <cell r="F92">
            <v>9</v>
          </cell>
        </row>
        <row r="93">
          <cell r="D93" t="str">
            <v>Filled</v>
          </cell>
          <cell r="F93">
            <v>9</v>
          </cell>
        </row>
        <row r="94">
          <cell r="D94" t="str">
            <v>Filled</v>
          </cell>
          <cell r="F94">
            <v>8</v>
          </cell>
        </row>
        <row r="95">
          <cell r="D95" t="str">
            <v>Filled</v>
          </cell>
          <cell r="F95">
            <v>9</v>
          </cell>
        </row>
        <row r="96">
          <cell r="D96" t="str">
            <v>Failed To Fill</v>
          </cell>
          <cell r="F96">
            <v>9</v>
          </cell>
        </row>
        <row r="97">
          <cell r="D97" t="str">
            <v>Filled</v>
          </cell>
          <cell r="F97">
            <v>9</v>
          </cell>
        </row>
        <row r="98">
          <cell r="D98" t="str">
            <v>Failed To Fill</v>
          </cell>
          <cell r="F98">
            <v>9</v>
          </cell>
        </row>
        <row r="99">
          <cell r="D99" t="str">
            <v>Filled</v>
          </cell>
          <cell r="F99">
            <v>9</v>
          </cell>
        </row>
        <row r="100">
          <cell r="D100" t="str">
            <v>Filled</v>
          </cell>
          <cell r="F100">
            <v>9</v>
          </cell>
        </row>
        <row r="101">
          <cell r="D101" t="str">
            <v>Filled</v>
          </cell>
          <cell r="F101">
            <v>9</v>
          </cell>
        </row>
        <row r="102">
          <cell r="D102" t="str">
            <v>Filled</v>
          </cell>
          <cell r="F102">
            <v>9</v>
          </cell>
        </row>
        <row r="103">
          <cell r="D103" t="str">
            <v>Filled</v>
          </cell>
          <cell r="F103">
            <v>9</v>
          </cell>
        </row>
        <row r="104">
          <cell r="D104" t="str">
            <v>Failed To Fill</v>
          </cell>
          <cell r="F104">
            <v>10</v>
          </cell>
        </row>
        <row r="105">
          <cell r="D105" t="str">
            <v>Filled</v>
          </cell>
          <cell r="F105">
            <v>10</v>
          </cell>
        </row>
        <row r="106">
          <cell r="D106" t="str">
            <v>Filled</v>
          </cell>
          <cell r="F106">
            <v>10</v>
          </cell>
        </row>
        <row r="107">
          <cell r="D107" t="str">
            <v>Filled</v>
          </cell>
          <cell r="F107">
            <v>10</v>
          </cell>
        </row>
        <row r="108">
          <cell r="D108" t="str">
            <v>Filled</v>
          </cell>
          <cell r="F108">
            <v>10</v>
          </cell>
        </row>
        <row r="109">
          <cell r="D109" t="str">
            <v>Filled</v>
          </cell>
          <cell r="F109">
            <v>10</v>
          </cell>
        </row>
        <row r="110">
          <cell r="D110" t="str">
            <v>Filled</v>
          </cell>
          <cell r="F110">
            <v>10</v>
          </cell>
        </row>
        <row r="111">
          <cell r="D111" t="str">
            <v>Filled</v>
          </cell>
          <cell r="F111">
            <v>10</v>
          </cell>
        </row>
        <row r="112">
          <cell r="D112" t="str">
            <v>Failed To Fill</v>
          </cell>
          <cell r="F112">
            <v>11</v>
          </cell>
        </row>
        <row r="113">
          <cell r="D113" t="str">
            <v>Filled</v>
          </cell>
          <cell r="F113">
            <v>11</v>
          </cell>
        </row>
        <row r="114">
          <cell r="D114" t="str">
            <v>Filled</v>
          </cell>
          <cell r="F114">
            <v>11</v>
          </cell>
        </row>
        <row r="115">
          <cell r="D115" t="str">
            <v>Filled</v>
          </cell>
          <cell r="F115">
            <v>12</v>
          </cell>
        </row>
        <row r="116">
          <cell r="D116" t="str">
            <v>Filled</v>
          </cell>
          <cell r="F116">
            <v>12</v>
          </cell>
        </row>
        <row r="117">
          <cell r="D117" t="str">
            <v>Filled</v>
          </cell>
          <cell r="F117">
            <v>12</v>
          </cell>
        </row>
        <row r="118">
          <cell r="D118" t="str">
            <v>Filled</v>
          </cell>
          <cell r="F118">
            <v>12</v>
          </cell>
        </row>
        <row r="119">
          <cell r="D119" t="str">
            <v>Filled</v>
          </cell>
          <cell r="F119">
            <v>12</v>
          </cell>
        </row>
        <row r="120">
          <cell r="D120" t="str">
            <v>Filled</v>
          </cell>
          <cell r="F120">
            <v>12</v>
          </cell>
        </row>
        <row r="121">
          <cell r="D121" t="str">
            <v>Filled</v>
          </cell>
          <cell r="F121">
            <v>12</v>
          </cell>
        </row>
        <row r="122">
          <cell r="D122" t="str">
            <v>Filled</v>
          </cell>
          <cell r="F122">
            <v>12</v>
          </cell>
        </row>
        <row r="123">
          <cell r="D123" t="str">
            <v>Filled</v>
          </cell>
          <cell r="F123">
            <v>13</v>
          </cell>
        </row>
        <row r="124">
          <cell r="D124" t="str">
            <v>Filled</v>
          </cell>
          <cell r="F124">
            <v>13</v>
          </cell>
        </row>
        <row r="125">
          <cell r="D125" t="str">
            <v>Filled</v>
          </cell>
          <cell r="F125">
            <v>18</v>
          </cell>
        </row>
        <row r="126">
          <cell r="D126" t="str">
            <v>Filled</v>
          </cell>
          <cell r="F126">
            <v>19</v>
          </cell>
        </row>
        <row r="127">
          <cell r="D127" t="str">
            <v>Filled</v>
          </cell>
          <cell r="F127">
            <v>13</v>
          </cell>
        </row>
        <row r="128">
          <cell r="D128" t="str">
            <v>Filled</v>
          </cell>
          <cell r="F128">
            <v>12</v>
          </cell>
        </row>
        <row r="129">
          <cell r="D129" t="str">
            <v>Filled</v>
          </cell>
          <cell r="F129">
            <v>12</v>
          </cell>
        </row>
        <row r="130">
          <cell r="D130" t="str">
            <v>Failed To Fill</v>
          </cell>
          <cell r="F130">
            <v>12</v>
          </cell>
        </row>
        <row r="131">
          <cell r="D131" t="str">
            <v>Filled</v>
          </cell>
          <cell r="F131">
            <v>12</v>
          </cell>
        </row>
        <row r="132">
          <cell r="D132" t="str">
            <v>Filled</v>
          </cell>
          <cell r="F132">
            <v>12</v>
          </cell>
        </row>
        <row r="133">
          <cell r="D133" t="str">
            <v>Filled</v>
          </cell>
          <cell r="F133">
            <v>14</v>
          </cell>
        </row>
        <row r="134">
          <cell r="D134" t="str">
            <v>Failed To Fill</v>
          </cell>
          <cell r="F134">
            <v>13</v>
          </cell>
        </row>
        <row r="135">
          <cell r="D135" t="str">
            <v>Failed To Fill</v>
          </cell>
          <cell r="F135">
            <v>13</v>
          </cell>
        </row>
        <row r="136">
          <cell r="D136" t="str">
            <v>Failed To Fill</v>
          </cell>
          <cell r="F136">
            <v>13</v>
          </cell>
        </row>
        <row r="137">
          <cell r="D137" t="str">
            <v>Failed To Fill</v>
          </cell>
          <cell r="F137">
            <v>13</v>
          </cell>
        </row>
        <row r="138">
          <cell r="D138" t="str">
            <v>Filled</v>
          </cell>
          <cell r="F138">
            <v>13</v>
          </cell>
        </row>
        <row r="139">
          <cell r="D139" t="str">
            <v>Failed To Fill</v>
          </cell>
          <cell r="F139">
            <v>13</v>
          </cell>
        </row>
        <row r="140">
          <cell r="D140" t="str">
            <v>Filled</v>
          </cell>
          <cell r="F140">
            <v>14</v>
          </cell>
        </row>
        <row r="141">
          <cell r="D141" t="str">
            <v>Filled</v>
          </cell>
          <cell r="F141">
            <v>14</v>
          </cell>
        </row>
        <row r="142">
          <cell r="D142" t="str">
            <v>Filled</v>
          </cell>
          <cell r="F142">
            <v>13</v>
          </cell>
        </row>
        <row r="143">
          <cell r="D143" t="str">
            <v>Filled</v>
          </cell>
          <cell r="F143">
            <v>13</v>
          </cell>
        </row>
        <row r="144">
          <cell r="D144" t="str">
            <v>Filled</v>
          </cell>
          <cell r="F144">
            <v>13</v>
          </cell>
        </row>
        <row r="145">
          <cell r="D145" t="str">
            <v>Filled</v>
          </cell>
          <cell r="F145">
            <v>14</v>
          </cell>
        </row>
        <row r="146">
          <cell r="D146" t="str">
            <v>Filled</v>
          </cell>
          <cell r="F146">
            <v>14</v>
          </cell>
        </row>
        <row r="147">
          <cell r="D147" t="str">
            <v>Filled</v>
          </cell>
          <cell r="F147">
            <v>14</v>
          </cell>
        </row>
        <row r="148">
          <cell r="D148" t="str">
            <v>Filled</v>
          </cell>
          <cell r="F148">
            <v>14</v>
          </cell>
        </row>
        <row r="149">
          <cell r="D149" t="str">
            <v>Filled</v>
          </cell>
          <cell r="F149">
            <v>15</v>
          </cell>
        </row>
        <row r="150">
          <cell r="D150" t="str">
            <v>Filled</v>
          </cell>
          <cell r="F150">
            <v>15</v>
          </cell>
        </row>
        <row r="151">
          <cell r="D151" t="str">
            <v>Filled</v>
          </cell>
          <cell r="F151">
            <v>15</v>
          </cell>
        </row>
        <row r="152">
          <cell r="D152" t="str">
            <v>Filled</v>
          </cell>
          <cell r="F152">
            <v>15</v>
          </cell>
        </row>
        <row r="153">
          <cell r="D153" t="str">
            <v>Filled</v>
          </cell>
          <cell r="F153">
            <v>16</v>
          </cell>
        </row>
        <row r="154">
          <cell r="D154" t="str">
            <v>Filled</v>
          </cell>
          <cell r="F154">
            <v>14</v>
          </cell>
        </row>
        <row r="155">
          <cell r="D155" t="str">
            <v>Failed To Fill</v>
          </cell>
          <cell r="F155">
            <v>13</v>
          </cell>
        </row>
        <row r="156">
          <cell r="D156" t="str">
            <v>Filled</v>
          </cell>
          <cell r="F156">
            <v>14</v>
          </cell>
        </row>
        <row r="157">
          <cell r="D157" t="str">
            <v>Filled</v>
          </cell>
          <cell r="F157">
            <v>14</v>
          </cell>
        </row>
        <row r="158">
          <cell r="D158" t="str">
            <v>Filled</v>
          </cell>
          <cell r="F158">
            <v>15</v>
          </cell>
        </row>
        <row r="159">
          <cell r="D159" t="str">
            <v>Filled</v>
          </cell>
          <cell r="F159">
            <v>14</v>
          </cell>
        </row>
        <row r="160">
          <cell r="D160" t="str">
            <v>Filled</v>
          </cell>
          <cell r="F160">
            <v>14</v>
          </cell>
        </row>
        <row r="161">
          <cell r="D161" t="str">
            <v>Failed To Fill</v>
          </cell>
          <cell r="F161">
            <v>14</v>
          </cell>
        </row>
        <row r="162">
          <cell r="D162" t="str">
            <v>Filled</v>
          </cell>
          <cell r="F162">
            <v>14</v>
          </cell>
        </row>
        <row r="163">
          <cell r="D163" t="str">
            <v>Filled</v>
          </cell>
          <cell r="F163">
            <v>14</v>
          </cell>
        </row>
        <row r="164">
          <cell r="D164" t="str">
            <v>Filled</v>
          </cell>
          <cell r="F164">
            <v>14</v>
          </cell>
        </row>
        <row r="165">
          <cell r="D165" t="str">
            <v>Filled</v>
          </cell>
          <cell r="F165">
            <v>14</v>
          </cell>
        </row>
        <row r="166">
          <cell r="D166" t="str">
            <v>Filled</v>
          </cell>
          <cell r="F166">
            <v>14</v>
          </cell>
        </row>
        <row r="167">
          <cell r="D167" t="str">
            <v>Filled</v>
          </cell>
          <cell r="F167">
            <v>14</v>
          </cell>
        </row>
        <row r="168">
          <cell r="D168" t="str">
            <v>Filled</v>
          </cell>
          <cell r="F168">
            <v>14</v>
          </cell>
        </row>
        <row r="169">
          <cell r="D169" t="str">
            <v>Filled</v>
          </cell>
          <cell r="F169">
            <v>14</v>
          </cell>
        </row>
        <row r="170">
          <cell r="D170" t="str">
            <v>Filled</v>
          </cell>
          <cell r="F170">
            <v>14</v>
          </cell>
        </row>
        <row r="171">
          <cell r="D171" t="str">
            <v>Filled</v>
          </cell>
          <cell r="F171">
            <v>18</v>
          </cell>
        </row>
        <row r="172">
          <cell r="D172" t="str">
            <v>Filled</v>
          </cell>
          <cell r="F172">
            <v>15</v>
          </cell>
        </row>
        <row r="173">
          <cell r="D173" t="str">
            <v>Filled</v>
          </cell>
          <cell r="F173">
            <v>15</v>
          </cell>
        </row>
        <row r="174">
          <cell r="D174" t="str">
            <v>Filled</v>
          </cell>
          <cell r="F174">
            <v>15</v>
          </cell>
        </row>
        <row r="175">
          <cell r="D175" t="str">
            <v>Filled</v>
          </cell>
          <cell r="F175">
            <v>15</v>
          </cell>
        </row>
        <row r="176">
          <cell r="D176" t="str">
            <v>Filled</v>
          </cell>
          <cell r="F176">
            <v>15</v>
          </cell>
        </row>
        <row r="177">
          <cell r="D177" t="str">
            <v>Filled</v>
          </cell>
          <cell r="F177">
            <v>15</v>
          </cell>
        </row>
        <row r="178">
          <cell r="D178" t="str">
            <v>Filled</v>
          </cell>
          <cell r="F178">
            <v>15</v>
          </cell>
        </row>
        <row r="179">
          <cell r="D179" t="str">
            <v>Filled</v>
          </cell>
          <cell r="F179">
            <v>17</v>
          </cell>
        </row>
        <row r="180">
          <cell r="D180" t="str">
            <v>Filled</v>
          </cell>
          <cell r="F180">
            <v>16</v>
          </cell>
        </row>
        <row r="181">
          <cell r="D181" t="str">
            <v>Filled</v>
          </cell>
          <cell r="F181">
            <v>17</v>
          </cell>
        </row>
        <row r="182">
          <cell r="D182" t="str">
            <v>Filled</v>
          </cell>
          <cell r="F182">
            <v>16</v>
          </cell>
        </row>
        <row r="183">
          <cell r="D183" t="str">
            <v>Filled</v>
          </cell>
          <cell r="F183">
            <v>16</v>
          </cell>
        </row>
        <row r="184">
          <cell r="D184" t="str">
            <v>Filled</v>
          </cell>
          <cell r="F184">
            <v>16</v>
          </cell>
        </row>
        <row r="185">
          <cell r="D185" t="str">
            <v>Filled</v>
          </cell>
          <cell r="F185">
            <v>16</v>
          </cell>
        </row>
        <row r="186">
          <cell r="D186" t="str">
            <v>Filled</v>
          </cell>
          <cell r="F186">
            <v>16</v>
          </cell>
        </row>
        <row r="187">
          <cell r="D187" t="str">
            <v>Filled</v>
          </cell>
          <cell r="F187">
            <v>16</v>
          </cell>
        </row>
        <row r="188">
          <cell r="D188" t="str">
            <v>Filled</v>
          </cell>
          <cell r="F188">
            <v>16</v>
          </cell>
        </row>
        <row r="189">
          <cell r="D189" t="str">
            <v>Filled</v>
          </cell>
          <cell r="F189">
            <v>16</v>
          </cell>
        </row>
        <row r="190">
          <cell r="D190" t="str">
            <v>Filled</v>
          </cell>
          <cell r="F190">
            <v>16</v>
          </cell>
        </row>
        <row r="191">
          <cell r="D191" t="str">
            <v>Filled</v>
          </cell>
          <cell r="F191">
            <v>16</v>
          </cell>
        </row>
        <row r="192">
          <cell r="D192" t="str">
            <v>Filled</v>
          </cell>
          <cell r="F192">
            <v>16</v>
          </cell>
        </row>
        <row r="193">
          <cell r="D193" t="str">
            <v>Filled</v>
          </cell>
          <cell r="F193">
            <v>17</v>
          </cell>
        </row>
        <row r="194">
          <cell r="D194" t="str">
            <v>Filled</v>
          </cell>
          <cell r="F194">
            <v>16</v>
          </cell>
        </row>
        <row r="195">
          <cell r="D195" t="str">
            <v>Failed To Fill</v>
          </cell>
          <cell r="F195">
            <v>16</v>
          </cell>
        </row>
        <row r="196">
          <cell r="D196" t="str">
            <v>Filled</v>
          </cell>
          <cell r="F196">
            <v>17</v>
          </cell>
        </row>
        <row r="197">
          <cell r="D197" t="str">
            <v>Failed To Fill</v>
          </cell>
          <cell r="F197">
            <v>17</v>
          </cell>
        </row>
        <row r="198">
          <cell r="D198" t="str">
            <v>Filled</v>
          </cell>
          <cell r="F198">
            <v>17</v>
          </cell>
        </row>
        <row r="199">
          <cell r="D199" t="str">
            <v>Failed To Fill</v>
          </cell>
          <cell r="F199">
            <v>16</v>
          </cell>
        </row>
        <row r="200">
          <cell r="D200" t="str">
            <v>Filled</v>
          </cell>
          <cell r="F200">
            <v>16</v>
          </cell>
        </row>
        <row r="201">
          <cell r="D201" t="str">
            <v>Filled</v>
          </cell>
          <cell r="F201">
            <v>17</v>
          </cell>
        </row>
        <row r="202">
          <cell r="D202" t="str">
            <v>Filled</v>
          </cell>
          <cell r="F202">
            <v>17</v>
          </cell>
        </row>
        <row r="203">
          <cell r="D203" t="str">
            <v>Filled</v>
          </cell>
          <cell r="F203">
            <v>17</v>
          </cell>
        </row>
        <row r="204">
          <cell r="D204" t="str">
            <v>Filled</v>
          </cell>
          <cell r="F204">
            <v>17</v>
          </cell>
        </row>
        <row r="205">
          <cell r="D205" t="str">
            <v>Filled</v>
          </cell>
          <cell r="F205">
            <v>18</v>
          </cell>
        </row>
        <row r="206">
          <cell r="D206" t="str">
            <v>Filled</v>
          </cell>
          <cell r="F206">
            <v>18</v>
          </cell>
        </row>
        <row r="207">
          <cell r="D207" t="str">
            <v>Filled</v>
          </cell>
          <cell r="F207">
            <v>19</v>
          </cell>
        </row>
        <row r="208">
          <cell r="D208" t="str">
            <v>Filled</v>
          </cell>
          <cell r="F208">
            <v>19</v>
          </cell>
        </row>
        <row r="209">
          <cell r="D209" t="str">
            <v>Filled</v>
          </cell>
          <cell r="F209">
            <v>17</v>
          </cell>
        </row>
        <row r="210">
          <cell r="D210" t="str">
            <v>Filled</v>
          </cell>
          <cell r="F210">
            <v>17</v>
          </cell>
        </row>
        <row r="211">
          <cell r="D211" t="str">
            <v>Failed To Fill</v>
          </cell>
          <cell r="F211">
            <v>17</v>
          </cell>
        </row>
        <row r="212">
          <cell r="D212" t="str">
            <v>Filled</v>
          </cell>
          <cell r="F212">
            <v>17</v>
          </cell>
        </row>
        <row r="213">
          <cell r="D213" t="str">
            <v>Filled</v>
          </cell>
          <cell r="F213">
            <v>17</v>
          </cell>
        </row>
        <row r="214">
          <cell r="D214" t="str">
            <v>Failed To Fill</v>
          </cell>
          <cell r="F214">
            <v>17</v>
          </cell>
        </row>
        <row r="215">
          <cell r="D215" t="str">
            <v>Filled</v>
          </cell>
          <cell r="F215">
            <v>18</v>
          </cell>
        </row>
        <row r="216">
          <cell r="D216" t="str">
            <v>Filled</v>
          </cell>
          <cell r="F216">
            <v>18</v>
          </cell>
        </row>
        <row r="217">
          <cell r="D217" t="str">
            <v>Failed To Fill</v>
          </cell>
          <cell r="F217">
            <v>17</v>
          </cell>
        </row>
        <row r="218">
          <cell r="D218" t="str">
            <v>Filled</v>
          </cell>
          <cell r="F218">
            <v>19</v>
          </cell>
        </row>
        <row r="219">
          <cell r="D219" t="str">
            <v>Filled</v>
          </cell>
          <cell r="F219">
            <v>19</v>
          </cell>
        </row>
        <row r="220">
          <cell r="D220" t="str">
            <v>Filled</v>
          </cell>
          <cell r="F220">
            <v>19</v>
          </cell>
        </row>
        <row r="221">
          <cell r="D221" t="str">
            <v>Filled</v>
          </cell>
          <cell r="F221">
            <v>20</v>
          </cell>
        </row>
        <row r="222">
          <cell r="D222" t="str">
            <v>Filled</v>
          </cell>
          <cell r="F222">
            <v>20</v>
          </cell>
        </row>
        <row r="223">
          <cell r="D223" t="str">
            <v>Filled</v>
          </cell>
          <cell r="F223">
            <v>20</v>
          </cell>
        </row>
        <row r="224">
          <cell r="D224" t="str">
            <v>Filled</v>
          </cell>
          <cell r="F224">
            <v>20</v>
          </cell>
        </row>
        <row r="225">
          <cell r="D225" t="str">
            <v>Filled</v>
          </cell>
          <cell r="F225">
            <v>20</v>
          </cell>
        </row>
        <row r="226">
          <cell r="D226" t="str">
            <v>Filled</v>
          </cell>
          <cell r="F226">
            <v>18</v>
          </cell>
        </row>
        <row r="227">
          <cell r="D227" t="str">
            <v>Failed To Fill</v>
          </cell>
          <cell r="F227">
            <v>18</v>
          </cell>
        </row>
        <row r="228">
          <cell r="D228" t="str">
            <v>Filled</v>
          </cell>
          <cell r="F228">
            <v>18</v>
          </cell>
        </row>
        <row r="229">
          <cell r="D229" t="str">
            <v>Filled</v>
          </cell>
          <cell r="F229">
            <v>18</v>
          </cell>
        </row>
        <row r="230">
          <cell r="D230" t="str">
            <v>Filled</v>
          </cell>
          <cell r="F230">
            <v>18</v>
          </cell>
        </row>
        <row r="231">
          <cell r="D231" t="str">
            <v>Filled</v>
          </cell>
          <cell r="F231">
            <v>19</v>
          </cell>
        </row>
        <row r="232">
          <cell r="D232" t="str">
            <v>Failed To Fill</v>
          </cell>
          <cell r="F232">
            <v>18</v>
          </cell>
        </row>
        <row r="233">
          <cell r="D233" t="str">
            <v>Failed To Fill</v>
          </cell>
          <cell r="F233">
            <v>17</v>
          </cell>
        </row>
        <row r="234">
          <cell r="D234" t="str">
            <v>Filled</v>
          </cell>
          <cell r="F234">
            <v>18</v>
          </cell>
        </row>
        <row r="235">
          <cell r="D235" t="str">
            <v>Filled</v>
          </cell>
          <cell r="F235">
            <v>18</v>
          </cell>
        </row>
        <row r="236">
          <cell r="D236" t="str">
            <v>Filled</v>
          </cell>
          <cell r="F236">
            <v>18</v>
          </cell>
        </row>
        <row r="237">
          <cell r="D237" t="str">
            <v>Filled</v>
          </cell>
          <cell r="F237">
            <v>18</v>
          </cell>
        </row>
        <row r="238">
          <cell r="D238" t="str">
            <v>Filled</v>
          </cell>
          <cell r="F238">
            <v>24</v>
          </cell>
        </row>
        <row r="239">
          <cell r="D239" t="str">
            <v>Failed To Fill</v>
          </cell>
          <cell r="F239">
            <v>19</v>
          </cell>
        </row>
        <row r="240">
          <cell r="D240" t="str">
            <v>Failed To Fill</v>
          </cell>
          <cell r="F240">
            <v>18</v>
          </cell>
        </row>
        <row r="241">
          <cell r="D241" t="str">
            <v>Filled</v>
          </cell>
          <cell r="F241">
            <v>19</v>
          </cell>
        </row>
        <row r="242">
          <cell r="D242" t="str">
            <v>Filled</v>
          </cell>
          <cell r="F242">
            <v>19</v>
          </cell>
        </row>
        <row r="243">
          <cell r="D243" t="str">
            <v>Filled</v>
          </cell>
          <cell r="F243">
            <v>19</v>
          </cell>
        </row>
        <row r="244">
          <cell r="D244" t="str">
            <v>Filled</v>
          </cell>
          <cell r="F244">
            <v>19</v>
          </cell>
        </row>
        <row r="245">
          <cell r="D245" t="str">
            <v>Failed To Fill</v>
          </cell>
          <cell r="F245">
            <v>19</v>
          </cell>
        </row>
        <row r="246">
          <cell r="D246" t="str">
            <v>Failed To Fill</v>
          </cell>
          <cell r="F246">
            <v>19</v>
          </cell>
        </row>
        <row r="247">
          <cell r="D247" t="str">
            <v>Failed To Fill</v>
          </cell>
          <cell r="F247">
            <v>19</v>
          </cell>
        </row>
        <row r="248">
          <cell r="D248" t="str">
            <v>Filled</v>
          </cell>
          <cell r="F248">
            <v>19</v>
          </cell>
        </row>
        <row r="249">
          <cell r="D249" t="str">
            <v>Filled</v>
          </cell>
          <cell r="F249">
            <v>20</v>
          </cell>
        </row>
        <row r="250">
          <cell r="D250" t="str">
            <v>Filled</v>
          </cell>
          <cell r="F250">
            <v>19</v>
          </cell>
        </row>
        <row r="251">
          <cell r="D251" t="str">
            <v>Filled</v>
          </cell>
          <cell r="F251">
            <v>19</v>
          </cell>
        </row>
        <row r="252">
          <cell r="D252" t="str">
            <v>Filled</v>
          </cell>
          <cell r="F252">
            <v>19</v>
          </cell>
        </row>
        <row r="253">
          <cell r="D253" t="str">
            <v>Filled</v>
          </cell>
          <cell r="F253">
            <v>20</v>
          </cell>
        </row>
        <row r="254">
          <cell r="D254" t="str">
            <v>Failed To Fill</v>
          </cell>
          <cell r="F254">
            <v>19</v>
          </cell>
        </row>
        <row r="255">
          <cell r="D255" t="str">
            <v>Failed To Fill</v>
          </cell>
          <cell r="F255">
            <v>20</v>
          </cell>
        </row>
        <row r="256">
          <cell r="D256" t="str">
            <v>Failed To Fill</v>
          </cell>
          <cell r="F256">
            <v>19</v>
          </cell>
        </row>
        <row r="257">
          <cell r="D257" t="str">
            <v>Filled</v>
          </cell>
          <cell r="F257">
            <v>20</v>
          </cell>
        </row>
        <row r="258">
          <cell r="D258" t="str">
            <v>Failed To Fill</v>
          </cell>
          <cell r="F258">
            <v>20</v>
          </cell>
        </row>
        <row r="259">
          <cell r="D259" t="str">
            <v>Filled</v>
          </cell>
          <cell r="F259">
            <v>20</v>
          </cell>
        </row>
        <row r="260">
          <cell r="D260" t="str">
            <v>Filled</v>
          </cell>
          <cell r="F260">
            <v>20</v>
          </cell>
        </row>
        <row r="261">
          <cell r="D261" t="str">
            <v>Filled</v>
          </cell>
          <cell r="F261">
            <v>20</v>
          </cell>
        </row>
        <row r="262">
          <cell r="D262" t="str">
            <v>Filled</v>
          </cell>
          <cell r="F262">
            <v>20</v>
          </cell>
        </row>
        <row r="263">
          <cell r="D263" t="str">
            <v>Filled</v>
          </cell>
          <cell r="F263">
            <v>21</v>
          </cell>
        </row>
        <row r="264">
          <cell r="D264" t="str">
            <v>Filled</v>
          </cell>
          <cell r="F264">
            <v>20</v>
          </cell>
        </row>
        <row r="265">
          <cell r="D265" t="str">
            <v>Filled</v>
          </cell>
          <cell r="F265">
            <v>20</v>
          </cell>
        </row>
        <row r="266">
          <cell r="D266" t="str">
            <v>Failed To Fill</v>
          </cell>
          <cell r="F266">
            <v>20</v>
          </cell>
        </row>
        <row r="267">
          <cell r="D267" t="str">
            <v>Filled</v>
          </cell>
          <cell r="F267">
            <v>20</v>
          </cell>
        </row>
        <row r="268">
          <cell r="D268" t="str">
            <v>Failed To Fill</v>
          </cell>
          <cell r="F268">
            <v>20</v>
          </cell>
        </row>
        <row r="269">
          <cell r="D269" t="str">
            <v>Filled</v>
          </cell>
          <cell r="F269">
            <v>24</v>
          </cell>
        </row>
        <row r="270">
          <cell r="D270" t="str">
            <v>Filled</v>
          </cell>
          <cell r="F270">
            <v>23</v>
          </cell>
        </row>
        <row r="271">
          <cell r="D271" t="str">
            <v>Filled</v>
          </cell>
          <cell r="F271">
            <v>25</v>
          </cell>
        </row>
        <row r="272">
          <cell r="D272" t="str">
            <v>Failed To Fill</v>
          </cell>
          <cell r="F272">
            <v>24</v>
          </cell>
        </row>
        <row r="273">
          <cell r="D273" t="str">
            <v>Filled</v>
          </cell>
          <cell r="F273">
            <v>24</v>
          </cell>
        </row>
        <row r="274">
          <cell r="D274" t="str">
            <v>Filled</v>
          </cell>
          <cell r="F274">
            <v>26</v>
          </cell>
        </row>
        <row r="275">
          <cell r="D275" t="str">
            <v>Filled</v>
          </cell>
          <cell r="F275">
            <v>27</v>
          </cell>
        </row>
        <row r="276">
          <cell r="D276" t="str">
            <v>Failed To Fill</v>
          </cell>
          <cell r="F276">
            <v>24</v>
          </cell>
        </row>
        <row r="277">
          <cell r="D277" t="str">
            <v>Filled</v>
          </cell>
          <cell r="F277">
            <v>24</v>
          </cell>
        </row>
        <row r="278">
          <cell r="D278" t="str">
            <v>Failed To Fill</v>
          </cell>
          <cell r="F278">
            <v>24</v>
          </cell>
        </row>
        <row r="279">
          <cell r="D279" t="str">
            <v>Failed To Fill</v>
          </cell>
          <cell r="F279">
            <v>25</v>
          </cell>
        </row>
        <row r="280">
          <cell r="D280" t="str">
            <v>Filled</v>
          </cell>
          <cell r="F280">
            <v>25</v>
          </cell>
        </row>
        <row r="281">
          <cell r="D281" t="str">
            <v>Failed To Fill</v>
          </cell>
          <cell r="F281">
            <v>25</v>
          </cell>
        </row>
        <row r="282">
          <cell r="D282" t="str">
            <v>Filled</v>
          </cell>
          <cell r="F282">
            <v>25</v>
          </cell>
        </row>
        <row r="283">
          <cell r="D283" t="str">
            <v>Filled</v>
          </cell>
          <cell r="F283">
            <v>26</v>
          </cell>
        </row>
        <row r="284">
          <cell r="D284" t="str">
            <v>Failed To Fill</v>
          </cell>
          <cell r="F284">
            <v>25</v>
          </cell>
        </row>
        <row r="285">
          <cell r="D285" t="str">
            <v>Filled</v>
          </cell>
          <cell r="F285">
            <v>25</v>
          </cell>
        </row>
        <row r="286">
          <cell r="D286" t="str">
            <v>Filled</v>
          </cell>
          <cell r="F286">
            <v>26</v>
          </cell>
        </row>
        <row r="287">
          <cell r="D287" t="str">
            <v>Failed To Fill</v>
          </cell>
          <cell r="F287">
            <v>26</v>
          </cell>
        </row>
        <row r="288">
          <cell r="D288" t="str">
            <v>Filled</v>
          </cell>
          <cell r="F288">
            <v>26</v>
          </cell>
        </row>
        <row r="289">
          <cell r="D289" t="str">
            <v>Failed To Fill</v>
          </cell>
          <cell r="F289">
            <v>25</v>
          </cell>
        </row>
        <row r="290">
          <cell r="D290" t="str">
            <v>Filled</v>
          </cell>
          <cell r="F290">
            <v>26</v>
          </cell>
        </row>
        <row r="291">
          <cell r="D291" t="str">
            <v>Filled</v>
          </cell>
          <cell r="F291">
            <v>26</v>
          </cell>
        </row>
        <row r="292">
          <cell r="D292" t="str">
            <v>Filled</v>
          </cell>
          <cell r="F292">
            <v>27</v>
          </cell>
        </row>
        <row r="293">
          <cell r="D293" t="str">
            <v>Failed To Fill</v>
          </cell>
          <cell r="F293">
            <v>27</v>
          </cell>
        </row>
        <row r="294">
          <cell r="D294" t="str">
            <v>Failed To Fill</v>
          </cell>
          <cell r="F294">
            <v>27</v>
          </cell>
        </row>
        <row r="295">
          <cell r="D295" t="str">
            <v>Filled</v>
          </cell>
          <cell r="F295">
            <v>27</v>
          </cell>
        </row>
        <row r="296">
          <cell r="D296" t="str">
            <v>Filled</v>
          </cell>
          <cell r="F296">
            <v>27</v>
          </cell>
        </row>
        <row r="297">
          <cell r="D297" t="str">
            <v>Filled</v>
          </cell>
          <cell r="F297">
            <v>27</v>
          </cell>
        </row>
        <row r="298">
          <cell r="D298" t="str">
            <v>Failed To Fill</v>
          </cell>
          <cell r="F298">
            <v>27</v>
          </cell>
        </row>
        <row r="299">
          <cell r="D299" t="str">
            <v>Filled</v>
          </cell>
          <cell r="F299">
            <v>27</v>
          </cell>
        </row>
        <row r="300">
          <cell r="D300" t="str">
            <v>Filled</v>
          </cell>
          <cell r="F300">
            <v>28</v>
          </cell>
        </row>
        <row r="301">
          <cell r="D301" t="str">
            <v>Failed To Fill</v>
          </cell>
          <cell r="F301">
            <v>28</v>
          </cell>
        </row>
        <row r="302">
          <cell r="D302" t="str">
            <v>Failed To Fill</v>
          </cell>
          <cell r="F302">
            <v>28</v>
          </cell>
        </row>
        <row r="303">
          <cell r="D303" t="str">
            <v>Filled</v>
          </cell>
          <cell r="F303">
            <v>28</v>
          </cell>
        </row>
        <row r="304">
          <cell r="D304" t="str">
            <v>Filled</v>
          </cell>
          <cell r="F304">
            <v>29</v>
          </cell>
        </row>
        <row r="305">
          <cell r="D305" t="str">
            <v>Filled</v>
          </cell>
          <cell r="F305">
            <v>29</v>
          </cell>
        </row>
        <row r="306">
          <cell r="D306" t="str">
            <v>Failed To Fill</v>
          </cell>
          <cell r="F306">
            <v>28</v>
          </cell>
        </row>
        <row r="307">
          <cell r="D307" t="str">
            <v>Filled</v>
          </cell>
          <cell r="F307">
            <v>28</v>
          </cell>
        </row>
        <row r="308">
          <cell r="D308" t="str">
            <v>Failed To Fill</v>
          </cell>
          <cell r="F308">
            <v>28</v>
          </cell>
        </row>
        <row r="309">
          <cell r="D309" t="str">
            <v>Filled</v>
          </cell>
          <cell r="F309">
            <v>28</v>
          </cell>
        </row>
        <row r="310">
          <cell r="D310" t="str">
            <v>Failed To Fill</v>
          </cell>
          <cell r="F310">
            <v>28</v>
          </cell>
        </row>
        <row r="311">
          <cell r="D311" t="str">
            <v>Filled</v>
          </cell>
          <cell r="F311">
            <v>30</v>
          </cell>
        </row>
        <row r="312">
          <cell r="D312" t="str">
            <v>Failed To Fill</v>
          </cell>
          <cell r="F312">
            <v>29</v>
          </cell>
        </row>
        <row r="313">
          <cell r="D313" t="str">
            <v>Filled</v>
          </cell>
          <cell r="F313">
            <v>29</v>
          </cell>
        </row>
        <row r="314">
          <cell r="D314" t="str">
            <v>Filled</v>
          </cell>
          <cell r="F314">
            <v>29</v>
          </cell>
        </row>
        <row r="315">
          <cell r="D315" t="str">
            <v>Filled</v>
          </cell>
          <cell r="F315">
            <v>30</v>
          </cell>
        </row>
        <row r="316">
          <cell r="D316" t="str">
            <v>Filled</v>
          </cell>
          <cell r="F316">
            <v>30</v>
          </cell>
        </row>
        <row r="317">
          <cell r="D317" t="str">
            <v>Filled</v>
          </cell>
          <cell r="F317">
            <v>30</v>
          </cell>
        </row>
        <row r="318">
          <cell r="D318" t="str">
            <v>Filled</v>
          </cell>
          <cell r="F318">
            <v>32</v>
          </cell>
        </row>
        <row r="319">
          <cell r="D319" t="str">
            <v>Failed To Fill</v>
          </cell>
          <cell r="F319">
            <v>30</v>
          </cell>
        </row>
        <row r="320">
          <cell r="D320" t="str">
            <v>Filled</v>
          </cell>
          <cell r="F320">
            <v>30</v>
          </cell>
        </row>
        <row r="321">
          <cell r="D321" t="str">
            <v>Filled</v>
          </cell>
          <cell r="F321">
            <v>30</v>
          </cell>
        </row>
        <row r="322">
          <cell r="D322" t="str">
            <v>Filled</v>
          </cell>
          <cell r="F322">
            <v>30</v>
          </cell>
        </row>
        <row r="323">
          <cell r="D323" t="str">
            <v>Filled</v>
          </cell>
          <cell r="F323">
            <v>31</v>
          </cell>
        </row>
        <row r="324">
          <cell r="D324" t="str">
            <v>Filled</v>
          </cell>
          <cell r="F324">
            <v>31</v>
          </cell>
        </row>
        <row r="325">
          <cell r="D325" t="str">
            <v>Failed To Fill</v>
          </cell>
          <cell r="F325">
            <v>31</v>
          </cell>
        </row>
        <row r="326">
          <cell r="D326" t="str">
            <v>Filled</v>
          </cell>
          <cell r="F326">
            <v>31</v>
          </cell>
        </row>
        <row r="327">
          <cell r="D327" t="str">
            <v>Filled</v>
          </cell>
          <cell r="F327">
            <v>31</v>
          </cell>
        </row>
        <row r="328">
          <cell r="D328" t="str">
            <v>Failed To Fill</v>
          </cell>
          <cell r="F328">
            <v>31</v>
          </cell>
        </row>
        <row r="329">
          <cell r="D329" t="str">
            <v>Filled</v>
          </cell>
          <cell r="F329">
            <v>31</v>
          </cell>
        </row>
        <row r="330">
          <cell r="D330" t="str">
            <v>Filled</v>
          </cell>
          <cell r="F330">
            <v>32</v>
          </cell>
        </row>
        <row r="331">
          <cell r="D331" t="str">
            <v>Failed To Fill</v>
          </cell>
          <cell r="F331">
            <v>32</v>
          </cell>
        </row>
        <row r="332">
          <cell r="D332" t="str">
            <v>Filled</v>
          </cell>
          <cell r="F332">
            <v>32</v>
          </cell>
        </row>
        <row r="333">
          <cell r="D333" t="str">
            <v>Filled</v>
          </cell>
          <cell r="F333">
            <v>32</v>
          </cell>
        </row>
        <row r="334">
          <cell r="D334" t="str">
            <v>Failed To Fill</v>
          </cell>
          <cell r="F334">
            <v>32</v>
          </cell>
        </row>
        <row r="335">
          <cell r="D335" t="str">
            <v>Failed To Fill</v>
          </cell>
          <cell r="F335">
            <v>32</v>
          </cell>
        </row>
        <row r="336">
          <cell r="D336" t="str">
            <v>Filled</v>
          </cell>
          <cell r="F336">
            <v>33</v>
          </cell>
        </row>
        <row r="337">
          <cell r="D337" t="str">
            <v>Filled</v>
          </cell>
          <cell r="F337">
            <v>33</v>
          </cell>
        </row>
        <row r="338">
          <cell r="D338" t="str">
            <v>Filled</v>
          </cell>
          <cell r="F338">
            <v>33</v>
          </cell>
        </row>
        <row r="339">
          <cell r="D339" t="str">
            <v>Failed To Fill</v>
          </cell>
          <cell r="F339">
            <v>33</v>
          </cell>
        </row>
        <row r="340">
          <cell r="D340" t="str">
            <v>Filled</v>
          </cell>
          <cell r="F340">
            <v>34</v>
          </cell>
        </row>
        <row r="341">
          <cell r="D341" t="str">
            <v>Failed To Fill</v>
          </cell>
          <cell r="F341">
            <v>33</v>
          </cell>
        </row>
        <row r="342">
          <cell r="D342" t="str">
            <v>Filled</v>
          </cell>
          <cell r="F342">
            <v>33</v>
          </cell>
        </row>
        <row r="343">
          <cell r="D343" t="str">
            <v>Failed To Fill</v>
          </cell>
          <cell r="F343">
            <v>33</v>
          </cell>
        </row>
        <row r="344">
          <cell r="D344" t="str">
            <v>Filled</v>
          </cell>
          <cell r="F344">
            <v>34</v>
          </cell>
        </row>
        <row r="345">
          <cell r="D345" t="str">
            <v>Filled</v>
          </cell>
          <cell r="F345">
            <v>33</v>
          </cell>
        </row>
        <row r="346">
          <cell r="D346" t="str">
            <v>Failed To Fill</v>
          </cell>
          <cell r="F346">
            <v>33</v>
          </cell>
        </row>
        <row r="347">
          <cell r="D347" t="str">
            <v>Failed To Fill</v>
          </cell>
          <cell r="F347">
            <v>33</v>
          </cell>
        </row>
        <row r="348">
          <cell r="D348" t="str">
            <v>Failed To Fill</v>
          </cell>
          <cell r="F348">
            <v>34</v>
          </cell>
        </row>
        <row r="349">
          <cell r="D349" t="str">
            <v>Filled</v>
          </cell>
          <cell r="F349">
            <v>34</v>
          </cell>
        </row>
        <row r="350">
          <cell r="D350" t="str">
            <v>Failed To Fill</v>
          </cell>
          <cell r="F350">
            <v>34</v>
          </cell>
        </row>
        <row r="351">
          <cell r="D351" t="str">
            <v>Filled</v>
          </cell>
          <cell r="F351">
            <v>34</v>
          </cell>
        </row>
        <row r="352">
          <cell r="D352" t="str">
            <v>Failed To Fill</v>
          </cell>
          <cell r="F352">
            <v>34</v>
          </cell>
        </row>
        <row r="353">
          <cell r="D353" t="str">
            <v>Filled</v>
          </cell>
          <cell r="F353">
            <v>34</v>
          </cell>
        </row>
        <row r="354">
          <cell r="D354" t="str">
            <v>Failed To Fill</v>
          </cell>
          <cell r="F354">
            <v>34</v>
          </cell>
        </row>
        <row r="355">
          <cell r="D355" t="str">
            <v>Failed To Fill</v>
          </cell>
          <cell r="F355">
            <v>34</v>
          </cell>
        </row>
        <row r="356">
          <cell r="D356" t="str">
            <v>Filled</v>
          </cell>
          <cell r="F356">
            <v>34</v>
          </cell>
        </row>
        <row r="357">
          <cell r="D357" t="str">
            <v>Failed To Fill</v>
          </cell>
          <cell r="F357">
            <v>34</v>
          </cell>
        </row>
        <row r="358">
          <cell r="D358" t="str">
            <v>Failed To Fill</v>
          </cell>
          <cell r="F358">
            <v>34</v>
          </cell>
        </row>
        <row r="359">
          <cell r="D359" t="str">
            <v>Failed To Fill</v>
          </cell>
          <cell r="F359">
            <v>34</v>
          </cell>
        </row>
        <row r="360">
          <cell r="D360" t="str">
            <v>Filled</v>
          </cell>
          <cell r="F360">
            <v>34</v>
          </cell>
        </row>
        <row r="361">
          <cell r="D361" t="str">
            <v>Failed To Fill</v>
          </cell>
          <cell r="F361">
            <v>34</v>
          </cell>
        </row>
        <row r="362">
          <cell r="D362" t="str">
            <v>Filled</v>
          </cell>
          <cell r="F362">
            <v>35</v>
          </cell>
        </row>
        <row r="363">
          <cell r="D363" t="str">
            <v>Failed To Fill</v>
          </cell>
          <cell r="F363">
            <v>35</v>
          </cell>
        </row>
        <row r="364">
          <cell r="D364" t="str">
            <v>Failed To Fill</v>
          </cell>
          <cell r="F364">
            <v>35</v>
          </cell>
        </row>
        <row r="365">
          <cell r="D365" t="str">
            <v>Filled</v>
          </cell>
          <cell r="F365">
            <v>35</v>
          </cell>
        </row>
        <row r="366">
          <cell r="D366" t="str">
            <v>Failed To Fill</v>
          </cell>
          <cell r="F366">
            <v>35</v>
          </cell>
        </row>
        <row r="367">
          <cell r="D367" t="str">
            <v>Failed To Fill</v>
          </cell>
          <cell r="F367">
            <v>35</v>
          </cell>
        </row>
        <row r="368">
          <cell r="D368" t="str">
            <v>Filled</v>
          </cell>
          <cell r="F368">
            <v>36</v>
          </cell>
        </row>
        <row r="369">
          <cell r="D369" t="str">
            <v>Filled</v>
          </cell>
          <cell r="F369">
            <v>36</v>
          </cell>
        </row>
        <row r="370">
          <cell r="D370" t="str">
            <v>Failed To Fill</v>
          </cell>
          <cell r="F370">
            <v>35</v>
          </cell>
        </row>
        <row r="371">
          <cell r="D371" t="str">
            <v>Failed To Fill</v>
          </cell>
          <cell r="F371">
            <v>35</v>
          </cell>
        </row>
        <row r="372">
          <cell r="D372" t="str">
            <v>Failed To Fill</v>
          </cell>
          <cell r="F372">
            <v>36</v>
          </cell>
        </row>
        <row r="373">
          <cell r="D373" t="str">
            <v>Failed To Fill</v>
          </cell>
          <cell r="F373">
            <v>36</v>
          </cell>
        </row>
      </sheetData>
      <sheetData sheetId="1" refreshError="1"/>
      <sheetData sheetId="2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wData"/>
      <sheetName val="AggData"/>
      <sheetName val="Chart"/>
    </sheetNames>
    <sheetDataSet>
      <sheetData sheetId="0">
        <row r="2">
          <cell r="D2" t="str">
            <v>Filled</v>
          </cell>
          <cell r="F2">
            <v>3</v>
          </cell>
        </row>
        <row r="3">
          <cell r="D3" t="str">
            <v>Filled</v>
          </cell>
          <cell r="F3">
            <v>6</v>
          </cell>
        </row>
        <row r="4">
          <cell r="D4" t="str">
            <v>Filled</v>
          </cell>
          <cell r="F4">
            <v>6</v>
          </cell>
        </row>
        <row r="5">
          <cell r="D5" t="str">
            <v>Failed To Fill</v>
          </cell>
          <cell r="F5">
            <v>2</v>
          </cell>
        </row>
        <row r="6">
          <cell r="D6" t="str">
            <v>Failed To Fill</v>
          </cell>
          <cell r="F6">
            <v>2</v>
          </cell>
        </row>
        <row r="7">
          <cell r="D7" t="str">
            <v>Filled</v>
          </cell>
          <cell r="F7">
            <v>12</v>
          </cell>
        </row>
        <row r="8">
          <cell r="D8" t="str">
            <v>Filled</v>
          </cell>
          <cell r="F8">
            <v>1</v>
          </cell>
        </row>
        <row r="9">
          <cell r="D9" t="str">
            <v>Filled</v>
          </cell>
          <cell r="F9">
            <v>2</v>
          </cell>
        </row>
        <row r="10">
          <cell r="D10" t="str">
            <v>Filled</v>
          </cell>
          <cell r="F10">
            <v>2</v>
          </cell>
        </row>
        <row r="11">
          <cell r="D11" t="str">
            <v>Filled</v>
          </cell>
          <cell r="F11">
            <v>2</v>
          </cell>
        </row>
        <row r="12">
          <cell r="D12" t="str">
            <v>Filled</v>
          </cell>
          <cell r="F12">
            <v>2</v>
          </cell>
        </row>
        <row r="13">
          <cell r="D13" t="str">
            <v>Filled</v>
          </cell>
          <cell r="F13">
            <v>2</v>
          </cell>
        </row>
        <row r="14">
          <cell r="D14" t="str">
            <v>Filled</v>
          </cell>
          <cell r="F14">
            <v>3</v>
          </cell>
        </row>
        <row r="15">
          <cell r="D15" t="str">
            <v>Filled</v>
          </cell>
          <cell r="F15">
            <v>3</v>
          </cell>
        </row>
        <row r="16">
          <cell r="D16" t="str">
            <v>Filled</v>
          </cell>
          <cell r="F16">
            <v>3</v>
          </cell>
        </row>
        <row r="17">
          <cell r="D17" t="str">
            <v>Filled</v>
          </cell>
          <cell r="F17">
            <v>3</v>
          </cell>
        </row>
        <row r="18">
          <cell r="D18" t="str">
            <v>Filled</v>
          </cell>
          <cell r="F18">
            <v>3</v>
          </cell>
        </row>
        <row r="19">
          <cell r="D19" t="str">
            <v>Filled</v>
          </cell>
          <cell r="F19">
            <v>4</v>
          </cell>
        </row>
        <row r="20">
          <cell r="D20" t="str">
            <v>Filled</v>
          </cell>
          <cell r="F20">
            <v>4</v>
          </cell>
        </row>
        <row r="21">
          <cell r="D21" t="str">
            <v>Filled</v>
          </cell>
          <cell r="F21">
            <v>4</v>
          </cell>
        </row>
        <row r="22">
          <cell r="D22" t="str">
            <v>Filled</v>
          </cell>
          <cell r="F22">
            <v>4</v>
          </cell>
        </row>
        <row r="23">
          <cell r="D23" t="str">
            <v>Filled</v>
          </cell>
          <cell r="F23">
            <v>4</v>
          </cell>
        </row>
        <row r="24">
          <cell r="D24" t="str">
            <v>Filled</v>
          </cell>
          <cell r="F24">
            <v>5</v>
          </cell>
        </row>
        <row r="25">
          <cell r="D25" t="str">
            <v>Filled</v>
          </cell>
          <cell r="F25">
            <v>5</v>
          </cell>
        </row>
        <row r="26">
          <cell r="D26" t="str">
            <v>Filled</v>
          </cell>
          <cell r="F26">
            <v>5</v>
          </cell>
        </row>
        <row r="27">
          <cell r="D27" t="str">
            <v>Filled</v>
          </cell>
          <cell r="F27">
            <v>5</v>
          </cell>
        </row>
        <row r="28">
          <cell r="D28" t="str">
            <v>Filled</v>
          </cell>
          <cell r="F28">
            <v>6</v>
          </cell>
        </row>
        <row r="29">
          <cell r="D29" t="str">
            <v>Filled</v>
          </cell>
          <cell r="F29">
            <v>6</v>
          </cell>
        </row>
        <row r="30">
          <cell r="D30" t="str">
            <v>Filled</v>
          </cell>
          <cell r="F30">
            <v>6</v>
          </cell>
        </row>
        <row r="31">
          <cell r="D31" t="str">
            <v>Filled</v>
          </cell>
          <cell r="F31">
            <v>6</v>
          </cell>
        </row>
        <row r="32">
          <cell r="D32" t="str">
            <v>Filled</v>
          </cell>
          <cell r="F32">
            <v>6</v>
          </cell>
        </row>
        <row r="33">
          <cell r="D33" t="str">
            <v>Filled</v>
          </cell>
          <cell r="F33">
            <v>7</v>
          </cell>
        </row>
        <row r="34">
          <cell r="D34" t="str">
            <v>Filled</v>
          </cell>
          <cell r="F34">
            <v>7</v>
          </cell>
        </row>
        <row r="35">
          <cell r="D35" t="str">
            <v>Filled</v>
          </cell>
          <cell r="F35">
            <v>7</v>
          </cell>
        </row>
        <row r="36">
          <cell r="D36" t="str">
            <v>Filled</v>
          </cell>
          <cell r="F36">
            <v>7</v>
          </cell>
        </row>
        <row r="37">
          <cell r="D37" t="str">
            <v>Filled</v>
          </cell>
          <cell r="F37">
            <v>7</v>
          </cell>
        </row>
        <row r="38">
          <cell r="D38" t="str">
            <v>Filled</v>
          </cell>
          <cell r="F38">
            <v>8</v>
          </cell>
        </row>
        <row r="39">
          <cell r="D39" t="str">
            <v>Filled</v>
          </cell>
          <cell r="F39">
            <v>8</v>
          </cell>
        </row>
        <row r="40">
          <cell r="D40" t="str">
            <v>Filled</v>
          </cell>
          <cell r="F40">
            <v>8</v>
          </cell>
        </row>
        <row r="41">
          <cell r="D41" t="str">
            <v>Filled</v>
          </cell>
          <cell r="F41">
            <v>8</v>
          </cell>
        </row>
        <row r="42">
          <cell r="D42" t="str">
            <v>Filled</v>
          </cell>
          <cell r="F42">
            <v>8</v>
          </cell>
        </row>
        <row r="43">
          <cell r="D43" t="str">
            <v>Filled</v>
          </cell>
          <cell r="F43">
            <v>9</v>
          </cell>
        </row>
        <row r="44">
          <cell r="D44" t="str">
            <v>Filled</v>
          </cell>
          <cell r="F44">
            <v>5</v>
          </cell>
        </row>
        <row r="45">
          <cell r="D45" t="str">
            <v>Filled</v>
          </cell>
          <cell r="F45">
            <v>3</v>
          </cell>
        </row>
        <row r="46">
          <cell r="D46" t="str">
            <v>Filled</v>
          </cell>
          <cell r="F46">
            <v>3</v>
          </cell>
        </row>
        <row r="47">
          <cell r="D47" t="str">
            <v>Filled</v>
          </cell>
          <cell r="F47">
            <v>3</v>
          </cell>
        </row>
        <row r="48">
          <cell r="D48" t="str">
            <v>Filled</v>
          </cell>
          <cell r="F48">
            <v>4</v>
          </cell>
        </row>
        <row r="49">
          <cell r="D49" t="str">
            <v>Filled</v>
          </cell>
          <cell r="F49">
            <v>4</v>
          </cell>
        </row>
        <row r="50">
          <cell r="D50" t="str">
            <v>Filled</v>
          </cell>
          <cell r="F50">
            <v>5</v>
          </cell>
        </row>
        <row r="51">
          <cell r="D51" t="str">
            <v>Filled</v>
          </cell>
          <cell r="F51">
            <v>4</v>
          </cell>
        </row>
        <row r="52">
          <cell r="D52" t="str">
            <v>Filled</v>
          </cell>
          <cell r="F52">
            <v>6</v>
          </cell>
        </row>
        <row r="53">
          <cell r="D53" t="str">
            <v>Filled</v>
          </cell>
          <cell r="F53">
            <v>4</v>
          </cell>
        </row>
        <row r="54">
          <cell r="D54" t="str">
            <v>Filled</v>
          </cell>
          <cell r="F54">
            <v>4</v>
          </cell>
        </row>
        <row r="55">
          <cell r="D55" t="str">
            <v>Filled</v>
          </cell>
          <cell r="F55">
            <v>4</v>
          </cell>
        </row>
        <row r="56">
          <cell r="D56" t="str">
            <v>Filled</v>
          </cell>
          <cell r="F56">
            <v>5</v>
          </cell>
        </row>
        <row r="57">
          <cell r="D57" t="str">
            <v>Filled</v>
          </cell>
          <cell r="F57">
            <v>5</v>
          </cell>
        </row>
        <row r="58">
          <cell r="D58" t="str">
            <v>Filled</v>
          </cell>
          <cell r="F58">
            <v>4</v>
          </cell>
        </row>
        <row r="59">
          <cell r="D59" t="str">
            <v>Filled</v>
          </cell>
          <cell r="F59">
            <v>4</v>
          </cell>
        </row>
        <row r="60">
          <cell r="D60" t="str">
            <v>Filled</v>
          </cell>
          <cell r="F60">
            <v>4</v>
          </cell>
        </row>
        <row r="61">
          <cell r="D61" t="str">
            <v>Failed To Fill</v>
          </cell>
          <cell r="F61">
            <v>4</v>
          </cell>
        </row>
        <row r="62">
          <cell r="D62" t="str">
            <v>Failed To Fill</v>
          </cell>
          <cell r="F62">
            <v>5</v>
          </cell>
        </row>
        <row r="63">
          <cell r="D63" t="str">
            <v>Failed To Fill</v>
          </cell>
          <cell r="F63">
            <v>5</v>
          </cell>
        </row>
        <row r="64">
          <cell r="D64" t="str">
            <v>Failed To Fill</v>
          </cell>
          <cell r="F64">
            <v>5</v>
          </cell>
        </row>
        <row r="65">
          <cell r="D65" t="str">
            <v>Failed To Fill</v>
          </cell>
          <cell r="F65">
            <v>5</v>
          </cell>
        </row>
        <row r="66">
          <cell r="D66" t="str">
            <v>Failed To Fill</v>
          </cell>
          <cell r="F66">
            <v>5</v>
          </cell>
        </row>
        <row r="67">
          <cell r="D67" t="str">
            <v>Filled</v>
          </cell>
          <cell r="F67">
            <v>7</v>
          </cell>
        </row>
        <row r="68">
          <cell r="D68" t="str">
            <v>Filled</v>
          </cell>
          <cell r="F68">
            <v>5</v>
          </cell>
        </row>
        <row r="69">
          <cell r="D69" t="str">
            <v>Filled</v>
          </cell>
          <cell r="F69">
            <v>5</v>
          </cell>
        </row>
        <row r="70">
          <cell r="D70" t="str">
            <v>Failed To Fill</v>
          </cell>
          <cell r="F70">
            <v>5</v>
          </cell>
        </row>
        <row r="71">
          <cell r="D71" t="str">
            <v>Failed To Fill</v>
          </cell>
          <cell r="F71">
            <v>5</v>
          </cell>
        </row>
        <row r="72">
          <cell r="D72" t="str">
            <v>Failed To Fill</v>
          </cell>
          <cell r="F72">
            <v>6</v>
          </cell>
        </row>
        <row r="73">
          <cell r="D73" t="str">
            <v>Filled</v>
          </cell>
          <cell r="F73">
            <v>6</v>
          </cell>
        </row>
        <row r="74">
          <cell r="D74" t="str">
            <v>Filled</v>
          </cell>
          <cell r="F74">
            <v>6</v>
          </cell>
        </row>
        <row r="75">
          <cell r="D75" t="str">
            <v>Filled</v>
          </cell>
          <cell r="F75">
            <v>7</v>
          </cell>
        </row>
        <row r="76">
          <cell r="D76" t="str">
            <v>Filled</v>
          </cell>
          <cell r="F76">
            <v>7</v>
          </cell>
        </row>
        <row r="77">
          <cell r="D77" t="str">
            <v>Filled</v>
          </cell>
          <cell r="F77">
            <v>6</v>
          </cell>
        </row>
        <row r="78">
          <cell r="D78" t="str">
            <v>Filled</v>
          </cell>
          <cell r="F78">
            <v>7</v>
          </cell>
        </row>
        <row r="79">
          <cell r="D79" t="str">
            <v>Failed To Fill</v>
          </cell>
          <cell r="F79">
            <v>6</v>
          </cell>
        </row>
        <row r="80">
          <cell r="D80" t="str">
            <v>Failed To Fill</v>
          </cell>
          <cell r="F80">
            <v>6</v>
          </cell>
        </row>
        <row r="81">
          <cell r="D81" t="str">
            <v>Failed To Fill</v>
          </cell>
          <cell r="F81">
            <v>6</v>
          </cell>
        </row>
        <row r="82">
          <cell r="D82" t="str">
            <v>Filled</v>
          </cell>
          <cell r="F82">
            <v>5</v>
          </cell>
        </row>
        <row r="83">
          <cell r="D83" t="str">
            <v>Filled</v>
          </cell>
          <cell r="F83">
            <v>6</v>
          </cell>
        </row>
        <row r="84">
          <cell r="D84" t="str">
            <v>Filled</v>
          </cell>
          <cell r="F84">
            <v>6</v>
          </cell>
        </row>
        <row r="85">
          <cell r="D85" t="str">
            <v>Filled</v>
          </cell>
          <cell r="F85">
            <v>6</v>
          </cell>
        </row>
        <row r="86">
          <cell r="D86" t="str">
            <v>Filled</v>
          </cell>
          <cell r="F86">
            <v>6</v>
          </cell>
        </row>
        <row r="87">
          <cell r="D87" t="str">
            <v>Filled</v>
          </cell>
          <cell r="F87">
            <v>6</v>
          </cell>
        </row>
        <row r="88">
          <cell r="D88" t="str">
            <v>Filled</v>
          </cell>
          <cell r="F88">
            <v>7</v>
          </cell>
        </row>
        <row r="89">
          <cell r="D89" t="str">
            <v>Filled</v>
          </cell>
          <cell r="F89">
            <v>7</v>
          </cell>
        </row>
        <row r="90">
          <cell r="D90" t="str">
            <v>Filled</v>
          </cell>
          <cell r="F90">
            <v>7</v>
          </cell>
        </row>
        <row r="91">
          <cell r="D91" t="str">
            <v>Filled</v>
          </cell>
          <cell r="F91">
            <v>7</v>
          </cell>
        </row>
        <row r="92">
          <cell r="D92" t="str">
            <v>Filled</v>
          </cell>
          <cell r="F92">
            <v>7</v>
          </cell>
        </row>
        <row r="93">
          <cell r="D93" t="str">
            <v>Filled</v>
          </cell>
          <cell r="F93">
            <v>8</v>
          </cell>
        </row>
        <row r="94">
          <cell r="D94" t="str">
            <v>Filled</v>
          </cell>
          <cell r="F94">
            <v>8</v>
          </cell>
        </row>
        <row r="95">
          <cell r="D95" t="str">
            <v>Filled</v>
          </cell>
          <cell r="F95">
            <v>8</v>
          </cell>
        </row>
        <row r="96">
          <cell r="D96" t="str">
            <v>Filled</v>
          </cell>
          <cell r="F96">
            <v>8</v>
          </cell>
        </row>
        <row r="97">
          <cell r="D97" t="str">
            <v>Filled</v>
          </cell>
          <cell r="F97">
            <v>8</v>
          </cell>
        </row>
        <row r="98">
          <cell r="D98" t="str">
            <v>Filled</v>
          </cell>
          <cell r="F98">
            <v>9</v>
          </cell>
        </row>
        <row r="99">
          <cell r="D99" t="str">
            <v>Filled</v>
          </cell>
          <cell r="F99">
            <v>9</v>
          </cell>
        </row>
        <row r="100">
          <cell r="D100" t="str">
            <v>Filled</v>
          </cell>
          <cell r="F100">
            <v>9</v>
          </cell>
        </row>
        <row r="101">
          <cell r="D101" t="str">
            <v>Filled</v>
          </cell>
          <cell r="F101">
            <v>9</v>
          </cell>
        </row>
        <row r="102">
          <cell r="D102" t="str">
            <v>Filled</v>
          </cell>
          <cell r="F102">
            <v>9</v>
          </cell>
        </row>
        <row r="103">
          <cell r="D103" t="str">
            <v>Filled</v>
          </cell>
          <cell r="F103">
            <v>10</v>
          </cell>
        </row>
        <row r="104">
          <cell r="D104" t="str">
            <v>Filled</v>
          </cell>
          <cell r="F104">
            <v>10</v>
          </cell>
        </row>
        <row r="105">
          <cell r="D105" t="str">
            <v>Filled</v>
          </cell>
          <cell r="F105">
            <v>10</v>
          </cell>
        </row>
        <row r="106">
          <cell r="D106" t="str">
            <v>Filled</v>
          </cell>
          <cell r="F106">
            <v>10</v>
          </cell>
        </row>
        <row r="107">
          <cell r="D107" t="str">
            <v>Filled</v>
          </cell>
          <cell r="F107">
            <v>10</v>
          </cell>
        </row>
        <row r="108">
          <cell r="D108" t="str">
            <v>Filled</v>
          </cell>
          <cell r="F108">
            <v>11</v>
          </cell>
        </row>
        <row r="109">
          <cell r="D109" t="str">
            <v>Filled</v>
          </cell>
          <cell r="F109">
            <v>11</v>
          </cell>
        </row>
        <row r="110">
          <cell r="D110" t="str">
            <v>Filled</v>
          </cell>
          <cell r="F110">
            <v>11</v>
          </cell>
        </row>
        <row r="111">
          <cell r="D111" t="str">
            <v>Filled</v>
          </cell>
          <cell r="F111">
            <v>12</v>
          </cell>
        </row>
        <row r="112">
          <cell r="D112" t="str">
            <v>Filled</v>
          </cell>
          <cell r="F112">
            <v>12</v>
          </cell>
        </row>
        <row r="113">
          <cell r="D113" t="str">
            <v>Filled</v>
          </cell>
          <cell r="F113">
            <v>12</v>
          </cell>
        </row>
        <row r="114">
          <cell r="D114" t="str">
            <v>Filled</v>
          </cell>
          <cell r="F114">
            <v>12</v>
          </cell>
        </row>
        <row r="115">
          <cell r="D115" t="str">
            <v>Filled</v>
          </cell>
          <cell r="F115">
            <v>12</v>
          </cell>
        </row>
        <row r="116">
          <cell r="D116" t="str">
            <v>Filled</v>
          </cell>
          <cell r="F116">
            <v>13</v>
          </cell>
        </row>
        <row r="117">
          <cell r="D117" t="str">
            <v>Filled</v>
          </cell>
          <cell r="F117">
            <v>13</v>
          </cell>
        </row>
        <row r="118">
          <cell r="D118" t="str">
            <v>Filled</v>
          </cell>
          <cell r="F118">
            <v>13</v>
          </cell>
        </row>
        <row r="119">
          <cell r="D119" t="str">
            <v>Filled</v>
          </cell>
          <cell r="F119">
            <v>13</v>
          </cell>
        </row>
        <row r="120">
          <cell r="D120" t="str">
            <v>Filled</v>
          </cell>
          <cell r="F120">
            <v>13</v>
          </cell>
        </row>
        <row r="121">
          <cell r="D121" t="str">
            <v>Filled</v>
          </cell>
          <cell r="F121">
            <v>14</v>
          </cell>
        </row>
        <row r="122">
          <cell r="D122" t="str">
            <v>Filled</v>
          </cell>
          <cell r="F122">
            <v>14</v>
          </cell>
        </row>
        <row r="123">
          <cell r="D123" t="str">
            <v>Filled</v>
          </cell>
          <cell r="F123">
            <v>14</v>
          </cell>
        </row>
        <row r="124">
          <cell r="D124" t="str">
            <v>Filled</v>
          </cell>
          <cell r="F124">
            <v>14</v>
          </cell>
        </row>
        <row r="125">
          <cell r="D125" t="str">
            <v>Filled</v>
          </cell>
          <cell r="F125">
            <v>14</v>
          </cell>
        </row>
        <row r="126">
          <cell r="D126" t="str">
            <v>Filled</v>
          </cell>
          <cell r="F126">
            <v>15</v>
          </cell>
        </row>
        <row r="127">
          <cell r="D127" t="str">
            <v>Filled</v>
          </cell>
          <cell r="F127">
            <v>15</v>
          </cell>
        </row>
        <row r="128">
          <cell r="D128" t="str">
            <v>Filled</v>
          </cell>
          <cell r="F128">
            <v>15</v>
          </cell>
        </row>
        <row r="129">
          <cell r="D129" t="str">
            <v>Filled</v>
          </cell>
          <cell r="F129">
            <v>15</v>
          </cell>
        </row>
        <row r="130">
          <cell r="D130" t="str">
            <v>Filled</v>
          </cell>
          <cell r="F130">
            <v>16</v>
          </cell>
        </row>
        <row r="131">
          <cell r="D131" t="str">
            <v>Filled</v>
          </cell>
          <cell r="F131">
            <v>16</v>
          </cell>
        </row>
        <row r="132">
          <cell r="D132" t="str">
            <v>Filled</v>
          </cell>
          <cell r="F132">
            <v>16</v>
          </cell>
        </row>
        <row r="133">
          <cell r="D133" t="str">
            <v>Filled</v>
          </cell>
          <cell r="F133">
            <v>16</v>
          </cell>
        </row>
        <row r="134">
          <cell r="D134" t="str">
            <v>Filled</v>
          </cell>
          <cell r="F134">
            <v>16</v>
          </cell>
        </row>
        <row r="135">
          <cell r="D135" t="str">
            <v>Filled</v>
          </cell>
          <cell r="F135">
            <v>17</v>
          </cell>
        </row>
        <row r="136">
          <cell r="D136" t="str">
            <v>Filled</v>
          </cell>
          <cell r="F136">
            <v>17</v>
          </cell>
        </row>
        <row r="137">
          <cell r="D137" t="str">
            <v>Filled</v>
          </cell>
          <cell r="F137">
            <v>17</v>
          </cell>
        </row>
        <row r="138">
          <cell r="D138" t="str">
            <v>Filled</v>
          </cell>
          <cell r="F138">
            <v>17</v>
          </cell>
        </row>
        <row r="139">
          <cell r="D139" t="str">
            <v>Filled</v>
          </cell>
          <cell r="F139">
            <v>17</v>
          </cell>
        </row>
        <row r="140">
          <cell r="D140" t="str">
            <v>Filled</v>
          </cell>
          <cell r="F140">
            <v>18</v>
          </cell>
        </row>
        <row r="141">
          <cell r="D141" t="str">
            <v>Filled</v>
          </cell>
          <cell r="F141">
            <v>18</v>
          </cell>
        </row>
        <row r="142">
          <cell r="D142" t="str">
            <v>Filled</v>
          </cell>
          <cell r="F142">
            <v>18</v>
          </cell>
        </row>
        <row r="143">
          <cell r="D143" t="str">
            <v>Filled</v>
          </cell>
          <cell r="F143">
            <v>19</v>
          </cell>
        </row>
        <row r="144">
          <cell r="D144" t="str">
            <v>Filled</v>
          </cell>
          <cell r="F144">
            <v>19</v>
          </cell>
        </row>
        <row r="145">
          <cell r="D145" t="str">
            <v>Filled</v>
          </cell>
          <cell r="F145">
            <v>19</v>
          </cell>
        </row>
        <row r="146">
          <cell r="D146" t="str">
            <v>Filled</v>
          </cell>
          <cell r="F146">
            <v>19</v>
          </cell>
        </row>
        <row r="147">
          <cell r="D147" t="str">
            <v>Filled</v>
          </cell>
          <cell r="F147">
            <v>19</v>
          </cell>
        </row>
        <row r="148">
          <cell r="D148" t="str">
            <v>Filled</v>
          </cell>
          <cell r="F148">
            <v>20</v>
          </cell>
        </row>
        <row r="149">
          <cell r="D149" t="str">
            <v>Filled</v>
          </cell>
          <cell r="F149">
            <v>20</v>
          </cell>
        </row>
        <row r="150">
          <cell r="D150" t="str">
            <v>Filled</v>
          </cell>
          <cell r="F150">
            <v>20</v>
          </cell>
        </row>
        <row r="151">
          <cell r="D151" t="str">
            <v>Filled</v>
          </cell>
          <cell r="F151">
            <v>20</v>
          </cell>
        </row>
        <row r="152">
          <cell r="D152" t="str">
            <v>Filled</v>
          </cell>
          <cell r="F152">
            <v>20</v>
          </cell>
        </row>
        <row r="153">
          <cell r="D153" t="str">
            <v>Filled</v>
          </cell>
          <cell r="F153">
            <v>21</v>
          </cell>
        </row>
        <row r="154">
          <cell r="D154" t="str">
            <v>Filled</v>
          </cell>
          <cell r="F154">
            <v>21</v>
          </cell>
        </row>
        <row r="155">
          <cell r="D155" t="str">
            <v>Filled</v>
          </cell>
          <cell r="F155">
            <v>21</v>
          </cell>
        </row>
        <row r="156">
          <cell r="D156" t="str">
            <v>Filled</v>
          </cell>
          <cell r="F156">
            <v>21</v>
          </cell>
        </row>
        <row r="157">
          <cell r="D157" t="str">
            <v>Filled</v>
          </cell>
          <cell r="F157">
            <v>23</v>
          </cell>
        </row>
        <row r="158">
          <cell r="D158" t="str">
            <v>Filled</v>
          </cell>
          <cell r="F158">
            <v>24</v>
          </cell>
        </row>
        <row r="159">
          <cell r="D159" t="str">
            <v>Filled</v>
          </cell>
          <cell r="F159">
            <v>24</v>
          </cell>
        </row>
        <row r="160">
          <cell r="D160" t="str">
            <v>Filled</v>
          </cell>
          <cell r="F160">
            <v>24</v>
          </cell>
        </row>
        <row r="161">
          <cell r="D161" t="str">
            <v>Filled</v>
          </cell>
          <cell r="F161">
            <v>7</v>
          </cell>
        </row>
        <row r="162">
          <cell r="D162" t="str">
            <v>Filled</v>
          </cell>
          <cell r="F162">
            <v>7</v>
          </cell>
        </row>
        <row r="163">
          <cell r="D163" t="str">
            <v>Filled</v>
          </cell>
          <cell r="F163">
            <v>7</v>
          </cell>
        </row>
        <row r="164">
          <cell r="D164" t="str">
            <v>Filled</v>
          </cell>
          <cell r="F164">
            <v>7</v>
          </cell>
        </row>
        <row r="165">
          <cell r="D165" t="str">
            <v>Filled</v>
          </cell>
          <cell r="F165">
            <v>8</v>
          </cell>
        </row>
        <row r="166">
          <cell r="D166" t="str">
            <v>Filled</v>
          </cell>
          <cell r="F166">
            <v>8</v>
          </cell>
        </row>
        <row r="167">
          <cell r="D167" t="str">
            <v>Filled</v>
          </cell>
          <cell r="F167">
            <v>8</v>
          </cell>
        </row>
        <row r="168">
          <cell r="D168" t="str">
            <v>Filled</v>
          </cell>
          <cell r="F168">
            <v>7</v>
          </cell>
        </row>
        <row r="169">
          <cell r="D169" t="str">
            <v>Failed To Fill</v>
          </cell>
          <cell r="F169">
            <v>6</v>
          </cell>
        </row>
        <row r="170">
          <cell r="D170" t="str">
            <v>Filled</v>
          </cell>
          <cell r="F170">
            <v>7</v>
          </cell>
        </row>
        <row r="171">
          <cell r="D171" t="str">
            <v>Failed To Fill</v>
          </cell>
          <cell r="F171">
            <v>7</v>
          </cell>
        </row>
        <row r="172">
          <cell r="D172" t="str">
            <v>Filled</v>
          </cell>
          <cell r="F172">
            <v>7</v>
          </cell>
        </row>
        <row r="173">
          <cell r="D173" t="str">
            <v>Filled</v>
          </cell>
          <cell r="F173">
            <v>7</v>
          </cell>
        </row>
        <row r="174">
          <cell r="D174" t="str">
            <v>Filled</v>
          </cell>
          <cell r="F174">
            <v>7</v>
          </cell>
        </row>
        <row r="175">
          <cell r="D175" t="str">
            <v>Filled</v>
          </cell>
          <cell r="F175">
            <v>7</v>
          </cell>
        </row>
        <row r="176">
          <cell r="D176" t="str">
            <v>Filled</v>
          </cell>
          <cell r="F176">
            <v>7</v>
          </cell>
        </row>
        <row r="177">
          <cell r="D177" t="str">
            <v>Failed To Fill</v>
          </cell>
          <cell r="F177">
            <v>7</v>
          </cell>
        </row>
        <row r="178">
          <cell r="D178" t="str">
            <v>Failed To Fill</v>
          </cell>
          <cell r="F178">
            <v>7</v>
          </cell>
        </row>
        <row r="179">
          <cell r="D179" t="str">
            <v>Filled</v>
          </cell>
          <cell r="F179">
            <v>8</v>
          </cell>
        </row>
        <row r="180">
          <cell r="D180" t="str">
            <v>Filled</v>
          </cell>
          <cell r="F180">
            <v>10</v>
          </cell>
        </row>
        <row r="181">
          <cell r="D181" t="str">
            <v>Filled</v>
          </cell>
          <cell r="F181">
            <v>10</v>
          </cell>
        </row>
        <row r="182">
          <cell r="D182" t="str">
            <v>Filled</v>
          </cell>
          <cell r="F182">
            <v>10</v>
          </cell>
        </row>
        <row r="183">
          <cell r="D183" t="str">
            <v>Filled</v>
          </cell>
          <cell r="F183">
            <v>11</v>
          </cell>
        </row>
        <row r="184">
          <cell r="D184" t="str">
            <v>Filled</v>
          </cell>
          <cell r="F184">
            <v>8</v>
          </cell>
        </row>
        <row r="185">
          <cell r="D185" t="str">
            <v>Filled</v>
          </cell>
          <cell r="F185">
            <v>8</v>
          </cell>
        </row>
        <row r="186">
          <cell r="D186" t="str">
            <v>Filled</v>
          </cell>
          <cell r="F186">
            <v>8</v>
          </cell>
        </row>
        <row r="187">
          <cell r="D187" t="str">
            <v>Filled</v>
          </cell>
          <cell r="F187">
            <v>8</v>
          </cell>
        </row>
        <row r="188">
          <cell r="D188" t="str">
            <v>Filled</v>
          </cell>
          <cell r="F188">
            <v>8</v>
          </cell>
        </row>
        <row r="189">
          <cell r="D189" t="str">
            <v>Filled</v>
          </cell>
          <cell r="F189">
            <v>8</v>
          </cell>
        </row>
        <row r="190">
          <cell r="D190" t="str">
            <v>Filled</v>
          </cell>
          <cell r="F190">
            <v>8</v>
          </cell>
        </row>
        <row r="191">
          <cell r="D191" t="str">
            <v>Filled</v>
          </cell>
          <cell r="F191">
            <v>8</v>
          </cell>
        </row>
        <row r="192">
          <cell r="D192" t="str">
            <v>Filled</v>
          </cell>
          <cell r="F192">
            <v>8</v>
          </cell>
        </row>
        <row r="193">
          <cell r="D193" t="str">
            <v>Filled</v>
          </cell>
          <cell r="F193">
            <v>9</v>
          </cell>
        </row>
        <row r="194">
          <cell r="D194" t="str">
            <v>Failed To Fill</v>
          </cell>
          <cell r="F194">
            <v>8</v>
          </cell>
        </row>
        <row r="195">
          <cell r="D195" t="str">
            <v>Filled</v>
          </cell>
          <cell r="F195">
            <v>9</v>
          </cell>
        </row>
        <row r="196">
          <cell r="D196" t="str">
            <v>Filled</v>
          </cell>
          <cell r="F196">
            <v>9</v>
          </cell>
        </row>
        <row r="197">
          <cell r="D197" t="str">
            <v>Filled</v>
          </cell>
          <cell r="F197">
            <v>9</v>
          </cell>
        </row>
        <row r="198">
          <cell r="D198" t="str">
            <v>Filled</v>
          </cell>
          <cell r="F198">
            <v>9</v>
          </cell>
        </row>
        <row r="199">
          <cell r="D199" t="str">
            <v>Filled</v>
          </cell>
          <cell r="F199">
            <v>10</v>
          </cell>
        </row>
        <row r="200">
          <cell r="D200" t="str">
            <v>Filled</v>
          </cell>
          <cell r="F200">
            <v>9</v>
          </cell>
        </row>
        <row r="201">
          <cell r="D201" t="str">
            <v>Filled</v>
          </cell>
          <cell r="F201">
            <v>9</v>
          </cell>
        </row>
        <row r="202">
          <cell r="D202" t="str">
            <v>Filled</v>
          </cell>
          <cell r="F202">
            <v>9</v>
          </cell>
        </row>
        <row r="203">
          <cell r="D203" t="str">
            <v>Failed To Fill</v>
          </cell>
          <cell r="F203">
            <v>9</v>
          </cell>
        </row>
        <row r="204">
          <cell r="D204" t="str">
            <v>Filled</v>
          </cell>
          <cell r="F204">
            <v>9</v>
          </cell>
        </row>
        <row r="205">
          <cell r="D205" t="str">
            <v>Failed To Fill</v>
          </cell>
          <cell r="F205">
            <v>9</v>
          </cell>
        </row>
        <row r="206">
          <cell r="D206" t="str">
            <v>Failed To Fill</v>
          </cell>
          <cell r="F206">
            <v>9</v>
          </cell>
        </row>
        <row r="207">
          <cell r="D207" t="str">
            <v>Failed To Fill</v>
          </cell>
          <cell r="F207">
            <v>9</v>
          </cell>
        </row>
        <row r="208">
          <cell r="D208" t="str">
            <v>Failed To Fill</v>
          </cell>
          <cell r="F208">
            <v>9</v>
          </cell>
        </row>
        <row r="209">
          <cell r="D209" t="str">
            <v>Filled</v>
          </cell>
          <cell r="F209">
            <v>11</v>
          </cell>
        </row>
        <row r="210">
          <cell r="D210" t="str">
            <v>Filled</v>
          </cell>
          <cell r="F210">
            <v>10</v>
          </cell>
        </row>
        <row r="211">
          <cell r="D211" t="str">
            <v>Filled</v>
          </cell>
          <cell r="F211">
            <v>10</v>
          </cell>
        </row>
        <row r="212">
          <cell r="D212" t="str">
            <v>Filled</v>
          </cell>
          <cell r="F212">
            <v>10</v>
          </cell>
        </row>
        <row r="213">
          <cell r="D213" t="str">
            <v>Filled</v>
          </cell>
          <cell r="F213">
            <v>10</v>
          </cell>
        </row>
        <row r="214">
          <cell r="D214" t="str">
            <v>Filled</v>
          </cell>
          <cell r="F214">
            <v>10</v>
          </cell>
        </row>
        <row r="215">
          <cell r="D215" t="str">
            <v>Filled</v>
          </cell>
          <cell r="F215">
            <v>10</v>
          </cell>
        </row>
        <row r="216">
          <cell r="D216" t="str">
            <v>Failed To Fill</v>
          </cell>
          <cell r="F216">
            <v>10</v>
          </cell>
        </row>
        <row r="217">
          <cell r="D217" t="str">
            <v>Filled</v>
          </cell>
          <cell r="F217">
            <v>10</v>
          </cell>
        </row>
        <row r="218">
          <cell r="D218" t="str">
            <v>Filled</v>
          </cell>
          <cell r="F218">
            <v>11</v>
          </cell>
        </row>
        <row r="219">
          <cell r="D219" t="str">
            <v>Filled</v>
          </cell>
          <cell r="F219">
            <v>11</v>
          </cell>
        </row>
        <row r="220">
          <cell r="D220" t="str">
            <v>Filled</v>
          </cell>
          <cell r="F220">
            <v>13</v>
          </cell>
        </row>
        <row r="221">
          <cell r="D221" t="str">
            <v>Filled</v>
          </cell>
          <cell r="F221">
            <v>13</v>
          </cell>
        </row>
        <row r="222">
          <cell r="D222" t="str">
            <v>Filled</v>
          </cell>
          <cell r="F222">
            <v>13</v>
          </cell>
        </row>
        <row r="223">
          <cell r="D223" t="str">
            <v>Filled</v>
          </cell>
          <cell r="F223">
            <v>13</v>
          </cell>
        </row>
        <row r="224">
          <cell r="D224" t="str">
            <v>Filled</v>
          </cell>
          <cell r="F224">
            <v>12</v>
          </cell>
        </row>
        <row r="225">
          <cell r="D225" t="str">
            <v>Filled</v>
          </cell>
          <cell r="F225">
            <v>13</v>
          </cell>
        </row>
        <row r="226">
          <cell r="D226" t="str">
            <v>Filled</v>
          </cell>
          <cell r="F226">
            <v>13</v>
          </cell>
        </row>
        <row r="227">
          <cell r="D227" t="str">
            <v>Filled</v>
          </cell>
          <cell r="F227">
            <v>13</v>
          </cell>
        </row>
        <row r="228">
          <cell r="D228" t="str">
            <v>Filled</v>
          </cell>
          <cell r="F228">
            <v>13</v>
          </cell>
        </row>
        <row r="229">
          <cell r="D229" t="str">
            <v>Filled</v>
          </cell>
          <cell r="F229">
            <v>13</v>
          </cell>
        </row>
        <row r="230">
          <cell r="D230" t="str">
            <v>Filled</v>
          </cell>
          <cell r="F230">
            <v>14</v>
          </cell>
        </row>
        <row r="231">
          <cell r="D231" t="str">
            <v>Failed To Fill</v>
          </cell>
          <cell r="F231">
            <v>13</v>
          </cell>
        </row>
        <row r="232">
          <cell r="D232" t="str">
            <v>Filled</v>
          </cell>
          <cell r="F232">
            <v>14</v>
          </cell>
        </row>
        <row r="233">
          <cell r="D233" t="str">
            <v>Filled</v>
          </cell>
          <cell r="F233">
            <v>14</v>
          </cell>
        </row>
        <row r="234">
          <cell r="D234" t="str">
            <v>Filled</v>
          </cell>
          <cell r="F234">
            <v>14</v>
          </cell>
        </row>
        <row r="235">
          <cell r="D235" t="str">
            <v>Filled</v>
          </cell>
          <cell r="F235">
            <v>14</v>
          </cell>
        </row>
        <row r="236">
          <cell r="D236" t="str">
            <v>Filled</v>
          </cell>
          <cell r="F236">
            <v>14</v>
          </cell>
        </row>
        <row r="237">
          <cell r="D237" t="str">
            <v>Filled</v>
          </cell>
          <cell r="F237">
            <v>14</v>
          </cell>
        </row>
        <row r="238">
          <cell r="D238" t="str">
            <v>Filled</v>
          </cell>
          <cell r="F238">
            <v>14</v>
          </cell>
        </row>
        <row r="239">
          <cell r="D239" t="str">
            <v>Filled</v>
          </cell>
          <cell r="F239">
            <v>13</v>
          </cell>
        </row>
        <row r="240">
          <cell r="D240" t="str">
            <v>Failed To Fill</v>
          </cell>
          <cell r="F240">
            <v>13</v>
          </cell>
        </row>
        <row r="241">
          <cell r="D241" t="str">
            <v>Failed To Fill</v>
          </cell>
          <cell r="F241">
            <v>13</v>
          </cell>
        </row>
        <row r="242">
          <cell r="D242" t="str">
            <v>Filled</v>
          </cell>
          <cell r="F242">
            <v>14</v>
          </cell>
        </row>
        <row r="243">
          <cell r="D243" t="str">
            <v>Failed To Fill</v>
          </cell>
          <cell r="F243">
            <v>13</v>
          </cell>
        </row>
        <row r="244">
          <cell r="D244" t="str">
            <v>Failed To Fill</v>
          </cell>
          <cell r="F244">
            <v>13</v>
          </cell>
        </row>
        <row r="245">
          <cell r="D245" t="str">
            <v>Failed To Fill</v>
          </cell>
          <cell r="F245">
            <v>13</v>
          </cell>
        </row>
        <row r="246">
          <cell r="D246" t="str">
            <v>Filled</v>
          </cell>
          <cell r="F246">
            <v>14</v>
          </cell>
        </row>
        <row r="247">
          <cell r="D247" t="str">
            <v>Filled</v>
          </cell>
          <cell r="F247">
            <v>14</v>
          </cell>
        </row>
        <row r="248">
          <cell r="D248" t="str">
            <v>Failed To Fill</v>
          </cell>
          <cell r="F248">
            <v>13</v>
          </cell>
        </row>
        <row r="249">
          <cell r="D249" t="str">
            <v>Failed To Fill</v>
          </cell>
          <cell r="F249">
            <v>14</v>
          </cell>
        </row>
        <row r="250">
          <cell r="D250" t="str">
            <v>Filled</v>
          </cell>
          <cell r="F250">
            <v>14</v>
          </cell>
        </row>
        <row r="251">
          <cell r="D251" t="str">
            <v>Failed To Fill</v>
          </cell>
          <cell r="F251">
            <v>14</v>
          </cell>
        </row>
        <row r="252">
          <cell r="D252" t="str">
            <v>Filled</v>
          </cell>
          <cell r="F252">
            <v>14</v>
          </cell>
        </row>
        <row r="253">
          <cell r="D253" t="str">
            <v>Filled</v>
          </cell>
          <cell r="F253">
            <v>14</v>
          </cell>
        </row>
        <row r="254">
          <cell r="D254" t="str">
            <v>Filled</v>
          </cell>
          <cell r="F254">
            <v>14</v>
          </cell>
        </row>
        <row r="255">
          <cell r="D255" t="str">
            <v>Filled</v>
          </cell>
          <cell r="F255">
            <v>14</v>
          </cell>
        </row>
        <row r="256">
          <cell r="D256" t="str">
            <v>Filled</v>
          </cell>
          <cell r="F256">
            <v>14</v>
          </cell>
        </row>
        <row r="257">
          <cell r="D257" t="str">
            <v>Filled</v>
          </cell>
          <cell r="F257">
            <v>14</v>
          </cell>
        </row>
        <row r="258">
          <cell r="D258" t="str">
            <v>Filled</v>
          </cell>
          <cell r="F258">
            <v>14</v>
          </cell>
        </row>
        <row r="259">
          <cell r="D259" t="str">
            <v>Filled</v>
          </cell>
          <cell r="F259">
            <v>14</v>
          </cell>
        </row>
        <row r="260">
          <cell r="D260" t="str">
            <v>Filled</v>
          </cell>
          <cell r="F260">
            <v>14</v>
          </cell>
        </row>
        <row r="261">
          <cell r="D261" t="str">
            <v>Filled</v>
          </cell>
          <cell r="F261">
            <v>14</v>
          </cell>
        </row>
        <row r="262">
          <cell r="D262" t="str">
            <v>Filled</v>
          </cell>
          <cell r="F262">
            <v>15</v>
          </cell>
        </row>
        <row r="263">
          <cell r="D263" t="str">
            <v>Filled</v>
          </cell>
          <cell r="F263">
            <v>15</v>
          </cell>
        </row>
        <row r="264">
          <cell r="D264" t="str">
            <v>Filled</v>
          </cell>
          <cell r="F264">
            <v>15</v>
          </cell>
        </row>
        <row r="265">
          <cell r="D265" t="str">
            <v>Filled</v>
          </cell>
          <cell r="F265">
            <v>15</v>
          </cell>
        </row>
        <row r="266">
          <cell r="D266" t="str">
            <v>Failed To Fill</v>
          </cell>
          <cell r="F266">
            <v>14</v>
          </cell>
        </row>
        <row r="267">
          <cell r="D267" t="str">
            <v>Filled</v>
          </cell>
          <cell r="F267">
            <v>15</v>
          </cell>
        </row>
        <row r="268">
          <cell r="D268" t="str">
            <v>Failed To Fill</v>
          </cell>
          <cell r="F268">
            <v>14</v>
          </cell>
        </row>
        <row r="269">
          <cell r="D269" t="str">
            <v>Failed To Fill</v>
          </cell>
          <cell r="F269">
            <v>14</v>
          </cell>
        </row>
        <row r="270">
          <cell r="D270" t="str">
            <v>Failed To Fill</v>
          </cell>
          <cell r="F270">
            <v>14</v>
          </cell>
        </row>
        <row r="271">
          <cell r="D271" t="str">
            <v>Filled</v>
          </cell>
          <cell r="F271">
            <v>14</v>
          </cell>
        </row>
        <row r="272">
          <cell r="D272" t="str">
            <v>Filled</v>
          </cell>
          <cell r="F272">
            <v>15</v>
          </cell>
        </row>
        <row r="273">
          <cell r="D273" t="str">
            <v>Filled</v>
          </cell>
          <cell r="F273">
            <v>15</v>
          </cell>
        </row>
        <row r="274">
          <cell r="D274" t="str">
            <v>Filled</v>
          </cell>
          <cell r="F274">
            <v>15</v>
          </cell>
        </row>
        <row r="275">
          <cell r="D275" t="str">
            <v>Filled</v>
          </cell>
          <cell r="F275">
            <v>15</v>
          </cell>
        </row>
        <row r="276">
          <cell r="D276" t="str">
            <v>Filled</v>
          </cell>
          <cell r="F276">
            <v>17</v>
          </cell>
        </row>
        <row r="277">
          <cell r="D277" t="str">
            <v>Filled</v>
          </cell>
          <cell r="F277">
            <v>15</v>
          </cell>
        </row>
        <row r="278">
          <cell r="D278" t="str">
            <v>Filled</v>
          </cell>
          <cell r="F278">
            <v>15</v>
          </cell>
        </row>
        <row r="279">
          <cell r="D279" t="str">
            <v>Failed To Fill</v>
          </cell>
          <cell r="F279">
            <v>15</v>
          </cell>
        </row>
        <row r="280">
          <cell r="D280" t="str">
            <v>Failed To Fill</v>
          </cell>
          <cell r="F280">
            <v>17</v>
          </cell>
        </row>
        <row r="281">
          <cell r="D281" t="str">
            <v>Filled</v>
          </cell>
          <cell r="F281">
            <v>16</v>
          </cell>
        </row>
        <row r="282">
          <cell r="D282" t="str">
            <v>Filled</v>
          </cell>
          <cell r="F282">
            <v>16</v>
          </cell>
        </row>
        <row r="283">
          <cell r="D283" t="str">
            <v>Failed To Fill</v>
          </cell>
          <cell r="F283">
            <v>16</v>
          </cell>
        </row>
        <row r="284">
          <cell r="D284" t="str">
            <v>Filled</v>
          </cell>
          <cell r="F284">
            <v>16</v>
          </cell>
        </row>
        <row r="285">
          <cell r="D285" t="str">
            <v>Filled</v>
          </cell>
          <cell r="F285">
            <v>16</v>
          </cell>
        </row>
        <row r="286">
          <cell r="D286" t="str">
            <v>Filled</v>
          </cell>
          <cell r="F286">
            <v>16</v>
          </cell>
        </row>
        <row r="287">
          <cell r="D287" t="str">
            <v>Filled</v>
          </cell>
          <cell r="F287">
            <v>17</v>
          </cell>
        </row>
        <row r="288">
          <cell r="D288" t="str">
            <v>Failed To Fill</v>
          </cell>
          <cell r="F288">
            <v>16</v>
          </cell>
        </row>
        <row r="289">
          <cell r="D289" t="str">
            <v>Filled</v>
          </cell>
          <cell r="F289">
            <v>16</v>
          </cell>
        </row>
        <row r="290">
          <cell r="D290" t="str">
            <v>Filled</v>
          </cell>
          <cell r="F290">
            <v>16</v>
          </cell>
        </row>
        <row r="291">
          <cell r="D291" t="str">
            <v>Failed To Fill</v>
          </cell>
          <cell r="F291">
            <v>16</v>
          </cell>
        </row>
        <row r="292">
          <cell r="D292" t="str">
            <v>Filled</v>
          </cell>
          <cell r="F292">
            <v>17</v>
          </cell>
        </row>
        <row r="293">
          <cell r="D293" t="str">
            <v>Failed To Fill</v>
          </cell>
          <cell r="F293">
            <v>16</v>
          </cell>
        </row>
        <row r="294">
          <cell r="D294" t="str">
            <v>Failed To Fill</v>
          </cell>
          <cell r="F294">
            <v>16</v>
          </cell>
        </row>
        <row r="295">
          <cell r="D295" t="str">
            <v>Failed To Fill</v>
          </cell>
          <cell r="F295">
            <v>16</v>
          </cell>
        </row>
        <row r="296">
          <cell r="D296" t="str">
            <v>Filled</v>
          </cell>
          <cell r="F296">
            <v>16</v>
          </cell>
        </row>
        <row r="297">
          <cell r="D297" t="str">
            <v>Failed To Fill</v>
          </cell>
          <cell r="F297">
            <v>16</v>
          </cell>
        </row>
        <row r="298">
          <cell r="D298" t="str">
            <v>Filled</v>
          </cell>
          <cell r="F298">
            <v>16</v>
          </cell>
        </row>
        <row r="299">
          <cell r="D299" t="str">
            <v>Filled</v>
          </cell>
          <cell r="F299">
            <v>17</v>
          </cell>
        </row>
        <row r="300">
          <cell r="D300" t="str">
            <v>Filled</v>
          </cell>
          <cell r="F300">
            <v>17</v>
          </cell>
        </row>
        <row r="301">
          <cell r="D301" t="str">
            <v>Filled</v>
          </cell>
          <cell r="F301">
            <v>17</v>
          </cell>
        </row>
        <row r="302">
          <cell r="D302" t="str">
            <v>Filled</v>
          </cell>
          <cell r="F302">
            <v>17</v>
          </cell>
        </row>
        <row r="303">
          <cell r="D303" t="str">
            <v>Filled</v>
          </cell>
          <cell r="F303">
            <v>17</v>
          </cell>
        </row>
        <row r="304">
          <cell r="D304" t="str">
            <v>Filled</v>
          </cell>
          <cell r="F304">
            <v>17</v>
          </cell>
        </row>
        <row r="305">
          <cell r="D305" t="str">
            <v>Filled</v>
          </cell>
          <cell r="F305">
            <v>17</v>
          </cell>
        </row>
        <row r="306">
          <cell r="D306" t="str">
            <v>Failed To Fill</v>
          </cell>
          <cell r="F306">
            <v>17</v>
          </cell>
        </row>
        <row r="307">
          <cell r="D307" t="str">
            <v>Filled</v>
          </cell>
          <cell r="F307">
            <v>21</v>
          </cell>
        </row>
        <row r="308">
          <cell r="D308" t="str">
            <v>Failed To Fill</v>
          </cell>
          <cell r="F308">
            <v>17</v>
          </cell>
        </row>
        <row r="309">
          <cell r="D309" t="str">
            <v>Filled</v>
          </cell>
          <cell r="F309">
            <v>17</v>
          </cell>
        </row>
        <row r="310">
          <cell r="D310" t="str">
            <v>Failed To Fill</v>
          </cell>
          <cell r="F310">
            <v>17</v>
          </cell>
        </row>
        <row r="311">
          <cell r="D311" t="str">
            <v>Failed To Fill</v>
          </cell>
          <cell r="F311">
            <v>17</v>
          </cell>
        </row>
        <row r="312">
          <cell r="D312" t="str">
            <v>Filled</v>
          </cell>
          <cell r="F312">
            <v>18</v>
          </cell>
        </row>
        <row r="313">
          <cell r="D313" t="str">
            <v>Filled</v>
          </cell>
          <cell r="F313">
            <v>18</v>
          </cell>
        </row>
        <row r="314">
          <cell r="D314" t="str">
            <v>Filled</v>
          </cell>
          <cell r="F314">
            <v>18</v>
          </cell>
        </row>
        <row r="315">
          <cell r="D315" t="str">
            <v>Filled</v>
          </cell>
          <cell r="F315">
            <v>17</v>
          </cell>
        </row>
        <row r="316">
          <cell r="D316" t="str">
            <v>Filled</v>
          </cell>
          <cell r="F316">
            <v>18</v>
          </cell>
        </row>
        <row r="317">
          <cell r="D317" t="str">
            <v>Failed To Fill</v>
          </cell>
          <cell r="F317">
            <v>17</v>
          </cell>
        </row>
        <row r="318">
          <cell r="D318" t="str">
            <v>Filled</v>
          </cell>
          <cell r="F318">
            <v>18</v>
          </cell>
        </row>
        <row r="319">
          <cell r="D319" t="str">
            <v>Filled</v>
          </cell>
          <cell r="F319">
            <v>19</v>
          </cell>
        </row>
        <row r="320">
          <cell r="D320" t="str">
            <v>Filled</v>
          </cell>
          <cell r="F320">
            <v>19</v>
          </cell>
        </row>
        <row r="321">
          <cell r="D321" t="str">
            <v>Failed To Fill</v>
          </cell>
          <cell r="F321">
            <v>17</v>
          </cell>
        </row>
        <row r="322">
          <cell r="D322" t="str">
            <v>Failed To Fill</v>
          </cell>
          <cell r="F322">
            <v>18</v>
          </cell>
        </row>
        <row r="323">
          <cell r="D323" t="str">
            <v>Failed To Fill</v>
          </cell>
          <cell r="F323">
            <v>18</v>
          </cell>
        </row>
        <row r="324">
          <cell r="D324" t="str">
            <v>Failed To Fill</v>
          </cell>
          <cell r="F324">
            <v>18</v>
          </cell>
        </row>
        <row r="325">
          <cell r="D325" t="str">
            <v>Failed To Fill</v>
          </cell>
          <cell r="F325">
            <v>19</v>
          </cell>
        </row>
        <row r="326">
          <cell r="D326" t="str">
            <v>Filled</v>
          </cell>
          <cell r="F326">
            <v>20</v>
          </cell>
        </row>
        <row r="327">
          <cell r="D327" t="str">
            <v>Failed To Fill</v>
          </cell>
          <cell r="F327">
            <v>18</v>
          </cell>
        </row>
        <row r="328">
          <cell r="D328" t="str">
            <v>Failed To Fill</v>
          </cell>
          <cell r="F328">
            <v>18</v>
          </cell>
        </row>
        <row r="329">
          <cell r="D329" t="str">
            <v>Failed To Fill</v>
          </cell>
          <cell r="F329">
            <v>19</v>
          </cell>
        </row>
        <row r="330">
          <cell r="D330" t="str">
            <v>Filled</v>
          </cell>
          <cell r="F330">
            <v>20</v>
          </cell>
        </row>
        <row r="331">
          <cell r="D331" t="str">
            <v>Failed To Fill</v>
          </cell>
          <cell r="F331">
            <v>18</v>
          </cell>
        </row>
        <row r="332">
          <cell r="D332" t="str">
            <v>Filled</v>
          </cell>
          <cell r="F332">
            <v>18</v>
          </cell>
        </row>
        <row r="333">
          <cell r="D333" t="str">
            <v>Filled</v>
          </cell>
          <cell r="F333">
            <v>18</v>
          </cell>
        </row>
        <row r="334">
          <cell r="D334" t="str">
            <v>Filled</v>
          </cell>
          <cell r="F334">
            <v>18</v>
          </cell>
        </row>
        <row r="335">
          <cell r="D335" t="str">
            <v>Filled</v>
          </cell>
          <cell r="F335">
            <v>19</v>
          </cell>
        </row>
        <row r="336">
          <cell r="D336" t="str">
            <v>Filled</v>
          </cell>
          <cell r="F336">
            <v>19</v>
          </cell>
        </row>
        <row r="337">
          <cell r="D337" t="str">
            <v>Filled</v>
          </cell>
          <cell r="F337">
            <v>19</v>
          </cell>
        </row>
        <row r="338">
          <cell r="D338" t="str">
            <v>Filled</v>
          </cell>
          <cell r="F338">
            <v>19</v>
          </cell>
        </row>
        <row r="339">
          <cell r="D339" t="str">
            <v>Filled</v>
          </cell>
          <cell r="F339">
            <v>20</v>
          </cell>
        </row>
        <row r="340">
          <cell r="D340" t="str">
            <v>Filled</v>
          </cell>
          <cell r="F340">
            <v>20</v>
          </cell>
        </row>
        <row r="341">
          <cell r="D341" t="str">
            <v>Filled</v>
          </cell>
          <cell r="F341">
            <v>19</v>
          </cell>
        </row>
        <row r="342">
          <cell r="D342" t="str">
            <v>Filled</v>
          </cell>
          <cell r="F342">
            <v>19</v>
          </cell>
        </row>
        <row r="343">
          <cell r="D343" t="str">
            <v>Failed To Fill</v>
          </cell>
          <cell r="F343">
            <v>19</v>
          </cell>
        </row>
        <row r="344">
          <cell r="D344" t="str">
            <v>Filled</v>
          </cell>
          <cell r="F344">
            <v>19</v>
          </cell>
        </row>
        <row r="345">
          <cell r="D345" t="str">
            <v>Filled</v>
          </cell>
          <cell r="F345">
            <v>19</v>
          </cell>
        </row>
        <row r="346">
          <cell r="D346" t="str">
            <v>Filled</v>
          </cell>
          <cell r="F346">
            <v>19</v>
          </cell>
        </row>
        <row r="347">
          <cell r="D347" t="str">
            <v>Filled</v>
          </cell>
          <cell r="F347">
            <v>19</v>
          </cell>
        </row>
        <row r="348">
          <cell r="D348" t="str">
            <v>Filled</v>
          </cell>
          <cell r="F348">
            <v>19</v>
          </cell>
        </row>
        <row r="349">
          <cell r="D349" t="str">
            <v>Filled</v>
          </cell>
          <cell r="F349">
            <v>20</v>
          </cell>
        </row>
        <row r="350">
          <cell r="D350" t="str">
            <v>Filled</v>
          </cell>
          <cell r="F350">
            <v>20</v>
          </cell>
        </row>
        <row r="351">
          <cell r="D351" t="str">
            <v>Filled</v>
          </cell>
          <cell r="F351">
            <v>20</v>
          </cell>
        </row>
        <row r="352">
          <cell r="D352" t="str">
            <v>Filled</v>
          </cell>
          <cell r="F352">
            <v>20</v>
          </cell>
        </row>
        <row r="353">
          <cell r="D353" t="str">
            <v>Filled</v>
          </cell>
          <cell r="F353">
            <v>20</v>
          </cell>
        </row>
        <row r="354">
          <cell r="D354" t="str">
            <v>Filled</v>
          </cell>
          <cell r="F354">
            <v>21</v>
          </cell>
        </row>
        <row r="355">
          <cell r="D355" t="str">
            <v>Filled</v>
          </cell>
          <cell r="F355">
            <v>21</v>
          </cell>
        </row>
        <row r="356">
          <cell r="D356" t="str">
            <v>Filled</v>
          </cell>
          <cell r="F356">
            <v>21</v>
          </cell>
        </row>
        <row r="357">
          <cell r="D357" t="str">
            <v>Filled</v>
          </cell>
          <cell r="F357">
            <v>21</v>
          </cell>
        </row>
        <row r="358">
          <cell r="D358" t="str">
            <v>Filled</v>
          </cell>
          <cell r="F358">
            <v>19</v>
          </cell>
        </row>
        <row r="359">
          <cell r="D359" t="str">
            <v>Filled</v>
          </cell>
          <cell r="F359">
            <v>19</v>
          </cell>
        </row>
        <row r="360">
          <cell r="D360" t="str">
            <v>Filled</v>
          </cell>
          <cell r="F360">
            <v>20</v>
          </cell>
        </row>
        <row r="361">
          <cell r="D361" t="str">
            <v>Failed To Fill</v>
          </cell>
          <cell r="F361">
            <v>20</v>
          </cell>
        </row>
        <row r="362">
          <cell r="D362" t="str">
            <v>Failed To Fill</v>
          </cell>
          <cell r="F362">
            <v>20</v>
          </cell>
        </row>
        <row r="363">
          <cell r="D363" t="str">
            <v>Failed To Fill</v>
          </cell>
          <cell r="F363">
            <v>20</v>
          </cell>
        </row>
        <row r="364">
          <cell r="D364" t="str">
            <v>Failed To Fill</v>
          </cell>
          <cell r="F364">
            <v>20</v>
          </cell>
        </row>
        <row r="365">
          <cell r="D365" t="str">
            <v>Filled</v>
          </cell>
          <cell r="F365">
            <v>20</v>
          </cell>
        </row>
        <row r="366">
          <cell r="D366" t="str">
            <v>Filled</v>
          </cell>
          <cell r="F366">
            <v>21</v>
          </cell>
        </row>
        <row r="367">
          <cell r="D367" t="str">
            <v>Failed To Fill</v>
          </cell>
          <cell r="F367">
            <v>20</v>
          </cell>
        </row>
        <row r="368">
          <cell r="D368" t="str">
            <v>Failed To Fill</v>
          </cell>
          <cell r="F368">
            <v>20</v>
          </cell>
        </row>
        <row r="369">
          <cell r="D369" t="str">
            <v>Failed To Fill</v>
          </cell>
          <cell r="F369">
            <v>20</v>
          </cell>
        </row>
        <row r="370">
          <cell r="D370" t="str">
            <v>Filled</v>
          </cell>
          <cell r="F370">
            <v>21</v>
          </cell>
        </row>
        <row r="371">
          <cell r="D371" t="str">
            <v>Filled</v>
          </cell>
          <cell r="F371">
            <v>21</v>
          </cell>
        </row>
        <row r="372">
          <cell r="D372" t="str">
            <v>Failed To Fill</v>
          </cell>
          <cell r="F372">
            <v>21</v>
          </cell>
        </row>
        <row r="373">
          <cell r="D373" t="str">
            <v>Filled</v>
          </cell>
          <cell r="F373">
            <v>21</v>
          </cell>
        </row>
        <row r="374">
          <cell r="D374" t="str">
            <v>Filled</v>
          </cell>
          <cell r="F374">
            <v>21</v>
          </cell>
        </row>
        <row r="375">
          <cell r="D375" t="str">
            <v>Failed To Fill</v>
          </cell>
          <cell r="F375">
            <v>20</v>
          </cell>
        </row>
        <row r="376">
          <cell r="D376" t="str">
            <v>Failed To Fill</v>
          </cell>
          <cell r="F376">
            <v>20</v>
          </cell>
        </row>
        <row r="377">
          <cell r="D377" t="str">
            <v>Failed To Fill</v>
          </cell>
          <cell r="F377">
            <v>20</v>
          </cell>
        </row>
        <row r="378">
          <cell r="D378" t="str">
            <v>Failed To Fill</v>
          </cell>
          <cell r="F378">
            <v>20</v>
          </cell>
        </row>
        <row r="379">
          <cell r="D379" t="str">
            <v>Failed To Fill</v>
          </cell>
          <cell r="F379">
            <v>20</v>
          </cell>
        </row>
        <row r="380">
          <cell r="D380" t="str">
            <v>Failed To Fill</v>
          </cell>
          <cell r="F380">
            <v>20</v>
          </cell>
        </row>
        <row r="381">
          <cell r="D381" t="str">
            <v>Filled</v>
          </cell>
          <cell r="F381">
            <v>20</v>
          </cell>
        </row>
        <row r="382">
          <cell r="D382" t="str">
            <v>Filled</v>
          </cell>
          <cell r="F382">
            <v>20</v>
          </cell>
        </row>
        <row r="383">
          <cell r="D383" t="str">
            <v>Filled</v>
          </cell>
          <cell r="F383">
            <v>21</v>
          </cell>
        </row>
        <row r="384">
          <cell r="D384" t="str">
            <v>Failed To Fill</v>
          </cell>
          <cell r="F384">
            <v>20</v>
          </cell>
        </row>
        <row r="385">
          <cell r="D385" t="str">
            <v>Failed To Fill</v>
          </cell>
          <cell r="F385">
            <v>21</v>
          </cell>
        </row>
        <row r="386">
          <cell r="D386" t="str">
            <v>Filled</v>
          </cell>
          <cell r="F386">
            <v>21</v>
          </cell>
        </row>
        <row r="387">
          <cell r="D387" t="str">
            <v>Failed To Fill</v>
          </cell>
          <cell r="F387">
            <v>21</v>
          </cell>
        </row>
        <row r="388">
          <cell r="D388" t="str">
            <v>Failed To Fill</v>
          </cell>
          <cell r="F388">
            <v>21</v>
          </cell>
        </row>
        <row r="389">
          <cell r="D389" t="str">
            <v>Filled</v>
          </cell>
          <cell r="F389">
            <v>21</v>
          </cell>
        </row>
        <row r="390">
          <cell r="D390" t="str">
            <v>Filled</v>
          </cell>
          <cell r="F390">
            <v>21</v>
          </cell>
        </row>
        <row r="391">
          <cell r="D391" t="str">
            <v>Failed To Fill</v>
          </cell>
          <cell r="F391">
            <v>21</v>
          </cell>
        </row>
        <row r="392">
          <cell r="D392" t="str">
            <v>Failed To Fill</v>
          </cell>
          <cell r="F392">
            <v>21</v>
          </cell>
        </row>
        <row r="393">
          <cell r="D393" t="str">
            <v>Failed To Fill</v>
          </cell>
          <cell r="F393">
            <v>21</v>
          </cell>
        </row>
        <row r="394">
          <cell r="D394" t="str">
            <v>Filled</v>
          </cell>
          <cell r="F394">
            <v>21</v>
          </cell>
        </row>
        <row r="395">
          <cell r="D395" t="str">
            <v>Filled</v>
          </cell>
          <cell r="F395">
            <v>24</v>
          </cell>
        </row>
        <row r="396">
          <cell r="D396" t="str">
            <v>Failed To Fill</v>
          </cell>
          <cell r="F396">
            <v>26</v>
          </cell>
        </row>
        <row r="397">
          <cell r="D397" t="str">
            <v>Filled</v>
          </cell>
          <cell r="F397">
            <v>26</v>
          </cell>
        </row>
        <row r="398">
          <cell r="D398" t="str">
            <v>Filled</v>
          </cell>
          <cell r="F398">
            <v>24</v>
          </cell>
        </row>
        <row r="399">
          <cell r="D399" t="str">
            <v>Filled</v>
          </cell>
          <cell r="F399">
            <v>24</v>
          </cell>
        </row>
        <row r="400">
          <cell r="D400" t="str">
            <v>Filled</v>
          </cell>
          <cell r="F400">
            <v>24</v>
          </cell>
        </row>
        <row r="401">
          <cell r="D401" t="str">
            <v>Filled</v>
          </cell>
          <cell r="F401">
            <v>24</v>
          </cell>
        </row>
        <row r="402">
          <cell r="D402" t="str">
            <v>Failed To Fill</v>
          </cell>
          <cell r="F402">
            <v>24</v>
          </cell>
        </row>
        <row r="403">
          <cell r="D403" t="str">
            <v>Failed To Fill</v>
          </cell>
          <cell r="F403">
            <v>24</v>
          </cell>
        </row>
        <row r="404">
          <cell r="D404" t="str">
            <v>Filled</v>
          </cell>
          <cell r="F404">
            <v>24</v>
          </cell>
        </row>
        <row r="405">
          <cell r="D405" t="str">
            <v>Filled</v>
          </cell>
          <cell r="F405">
            <v>24</v>
          </cell>
        </row>
        <row r="406">
          <cell r="D406" t="str">
            <v>Filled</v>
          </cell>
          <cell r="F406">
            <v>24</v>
          </cell>
        </row>
        <row r="407">
          <cell r="D407" t="str">
            <v>Failed To Fill</v>
          </cell>
          <cell r="F407">
            <v>24</v>
          </cell>
        </row>
        <row r="408">
          <cell r="D408" t="str">
            <v>Filled</v>
          </cell>
          <cell r="F408">
            <v>24</v>
          </cell>
        </row>
        <row r="409">
          <cell r="D409" t="str">
            <v>Failed To Fill</v>
          </cell>
          <cell r="F409">
            <v>24</v>
          </cell>
        </row>
        <row r="410">
          <cell r="D410" t="str">
            <v>Filled</v>
          </cell>
          <cell r="F410">
            <v>24</v>
          </cell>
        </row>
        <row r="411">
          <cell r="D411" t="str">
            <v>Filled</v>
          </cell>
          <cell r="F411">
            <v>25</v>
          </cell>
        </row>
        <row r="412">
          <cell r="D412" t="str">
            <v>Filled</v>
          </cell>
          <cell r="F412">
            <v>25</v>
          </cell>
        </row>
        <row r="413">
          <cell r="D413" t="str">
            <v>Filled</v>
          </cell>
          <cell r="F413">
            <v>25</v>
          </cell>
        </row>
        <row r="414">
          <cell r="D414" t="str">
            <v>Filled</v>
          </cell>
          <cell r="F414">
            <v>25</v>
          </cell>
        </row>
        <row r="415">
          <cell r="D415" t="str">
            <v>Filled</v>
          </cell>
          <cell r="F415">
            <v>26</v>
          </cell>
        </row>
        <row r="416">
          <cell r="D416" t="str">
            <v>Filled</v>
          </cell>
          <cell r="F416">
            <v>26</v>
          </cell>
        </row>
        <row r="417">
          <cell r="D417" t="str">
            <v>Filled</v>
          </cell>
          <cell r="F417">
            <v>26</v>
          </cell>
        </row>
        <row r="418">
          <cell r="D418" t="str">
            <v>Filled</v>
          </cell>
          <cell r="F418">
            <v>26</v>
          </cell>
        </row>
        <row r="419">
          <cell r="D419" t="str">
            <v>Filled</v>
          </cell>
          <cell r="F419">
            <v>26</v>
          </cell>
        </row>
        <row r="420">
          <cell r="D420" t="str">
            <v>Filled</v>
          </cell>
          <cell r="F420">
            <v>27</v>
          </cell>
        </row>
        <row r="421">
          <cell r="D421" t="str">
            <v>Filled</v>
          </cell>
          <cell r="F421">
            <v>27</v>
          </cell>
        </row>
        <row r="422">
          <cell r="D422" t="str">
            <v>Filled</v>
          </cell>
          <cell r="F422">
            <v>27</v>
          </cell>
        </row>
        <row r="423">
          <cell r="D423" t="str">
            <v>Filled</v>
          </cell>
          <cell r="F423">
            <v>27</v>
          </cell>
        </row>
        <row r="424">
          <cell r="D424" t="str">
            <v>Filled</v>
          </cell>
          <cell r="F424">
            <v>27</v>
          </cell>
        </row>
        <row r="425">
          <cell r="D425" t="str">
            <v>Filled</v>
          </cell>
          <cell r="F425">
            <v>28</v>
          </cell>
        </row>
        <row r="426">
          <cell r="D426" t="str">
            <v>Filled</v>
          </cell>
          <cell r="F426">
            <v>28</v>
          </cell>
        </row>
        <row r="427">
          <cell r="D427" t="str">
            <v>Filled</v>
          </cell>
          <cell r="F427">
            <v>28</v>
          </cell>
        </row>
        <row r="428">
          <cell r="D428" t="str">
            <v>Filled</v>
          </cell>
          <cell r="F428">
            <v>28</v>
          </cell>
        </row>
        <row r="429">
          <cell r="D429" t="str">
            <v>Filled</v>
          </cell>
          <cell r="F429">
            <v>28</v>
          </cell>
        </row>
        <row r="430">
          <cell r="D430" t="str">
            <v>Filled</v>
          </cell>
          <cell r="F430">
            <v>29</v>
          </cell>
        </row>
        <row r="431">
          <cell r="D431" t="str">
            <v>Filled</v>
          </cell>
          <cell r="F431">
            <v>29</v>
          </cell>
        </row>
        <row r="432">
          <cell r="D432" t="str">
            <v>Filled</v>
          </cell>
          <cell r="F432">
            <v>29</v>
          </cell>
        </row>
        <row r="433">
          <cell r="D433" t="str">
            <v>Filled</v>
          </cell>
          <cell r="F433">
            <v>29</v>
          </cell>
        </row>
        <row r="434">
          <cell r="D434" t="str">
            <v>Filled</v>
          </cell>
          <cell r="F434">
            <v>29</v>
          </cell>
        </row>
        <row r="435">
          <cell r="D435" t="str">
            <v>Filled</v>
          </cell>
          <cell r="F435">
            <v>30</v>
          </cell>
        </row>
        <row r="436">
          <cell r="D436" t="str">
            <v>Filled</v>
          </cell>
          <cell r="F436">
            <v>30</v>
          </cell>
        </row>
        <row r="437">
          <cell r="D437" t="str">
            <v>Filled</v>
          </cell>
          <cell r="F437">
            <v>30</v>
          </cell>
        </row>
        <row r="438">
          <cell r="D438" t="str">
            <v>Filled</v>
          </cell>
          <cell r="F438">
            <v>31</v>
          </cell>
        </row>
        <row r="439">
          <cell r="D439" t="str">
            <v>Filled</v>
          </cell>
          <cell r="F439">
            <v>31</v>
          </cell>
        </row>
        <row r="440">
          <cell r="D440" t="str">
            <v>Filled</v>
          </cell>
          <cell r="F440">
            <v>31</v>
          </cell>
        </row>
        <row r="441">
          <cell r="D441" t="str">
            <v>Filled</v>
          </cell>
          <cell r="F441">
            <v>31</v>
          </cell>
        </row>
        <row r="442">
          <cell r="D442" t="str">
            <v>Filled</v>
          </cell>
          <cell r="F442">
            <v>31</v>
          </cell>
        </row>
        <row r="443">
          <cell r="D443" t="str">
            <v>Filled</v>
          </cell>
          <cell r="F443">
            <v>32</v>
          </cell>
        </row>
        <row r="444">
          <cell r="D444" t="str">
            <v>Filled</v>
          </cell>
          <cell r="F444">
            <v>32</v>
          </cell>
        </row>
        <row r="445">
          <cell r="D445" t="str">
            <v>Filled</v>
          </cell>
          <cell r="F445">
            <v>32</v>
          </cell>
        </row>
        <row r="446">
          <cell r="D446" t="str">
            <v>Filled</v>
          </cell>
          <cell r="F446">
            <v>32</v>
          </cell>
        </row>
        <row r="447">
          <cell r="D447" t="str">
            <v>Filled</v>
          </cell>
          <cell r="F447">
            <v>32</v>
          </cell>
        </row>
        <row r="448">
          <cell r="D448" t="str">
            <v>Filled</v>
          </cell>
          <cell r="F448">
            <v>33</v>
          </cell>
        </row>
        <row r="449">
          <cell r="D449" t="str">
            <v>Filled</v>
          </cell>
          <cell r="F449">
            <v>33</v>
          </cell>
        </row>
        <row r="450">
          <cell r="D450" t="str">
            <v>Filled</v>
          </cell>
          <cell r="F450">
            <v>33</v>
          </cell>
        </row>
        <row r="451">
          <cell r="D451" t="str">
            <v>Filled</v>
          </cell>
          <cell r="F451">
            <v>33</v>
          </cell>
        </row>
        <row r="452">
          <cell r="D452" t="str">
            <v>Filled</v>
          </cell>
          <cell r="F452">
            <v>33</v>
          </cell>
        </row>
        <row r="453">
          <cell r="D453" t="str">
            <v>Filled</v>
          </cell>
          <cell r="F453">
            <v>34</v>
          </cell>
        </row>
        <row r="454">
          <cell r="D454" t="str">
            <v>Filled</v>
          </cell>
          <cell r="F454">
            <v>34</v>
          </cell>
        </row>
        <row r="455">
          <cell r="D455" t="str">
            <v>Filled</v>
          </cell>
          <cell r="F455">
            <v>34</v>
          </cell>
        </row>
        <row r="456">
          <cell r="D456" t="str">
            <v>Filled</v>
          </cell>
          <cell r="F456">
            <v>34</v>
          </cell>
        </row>
        <row r="457">
          <cell r="D457" t="str">
            <v>Filled</v>
          </cell>
          <cell r="F457">
            <v>34</v>
          </cell>
        </row>
        <row r="458">
          <cell r="D458" t="str">
            <v>Filled</v>
          </cell>
          <cell r="F458">
            <v>35</v>
          </cell>
        </row>
        <row r="459">
          <cell r="D459" t="str">
            <v>Filled</v>
          </cell>
          <cell r="F459">
            <v>35</v>
          </cell>
        </row>
        <row r="460">
          <cell r="D460" t="str">
            <v>Filled</v>
          </cell>
          <cell r="F460">
            <v>35</v>
          </cell>
        </row>
        <row r="461">
          <cell r="D461" t="str">
            <v>Filled</v>
          </cell>
          <cell r="F461">
            <v>35</v>
          </cell>
        </row>
        <row r="462">
          <cell r="D462" t="str">
            <v>Failed To Fill</v>
          </cell>
          <cell r="F462">
            <v>24</v>
          </cell>
        </row>
        <row r="463">
          <cell r="D463" t="str">
            <v>Failed To Fill</v>
          </cell>
          <cell r="F463">
            <v>24</v>
          </cell>
        </row>
        <row r="464">
          <cell r="D464" t="str">
            <v>Filled</v>
          </cell>
          <cell r="F464">
            <v>24</v>
          </cell>
        </row>
        <row r="465">
          <cell r="D465" t="str">
            <v>Failed To Fill</v>
          </cell>
          <cell r="F465">
            <v>24</v>
          </cell>
        </row>
        <row r="466">
          <cell r="D466" t="str">
            <v>Filled</v>
          </cell>
          <cell r="F466">
            <v>25</v>
          </cell>
        </row>
        <row r="467">
          <cell r="D467" t="str">
            <v>Filled</v>
          </cell>
          <cell r="F467">
            <v>25</v>
          </cell>
        </row>
        <row r="468">
          <cell r="D468" t="str">
            <v>Filled</v>
          </cell>
          <cell r="F468">
            <v>26</v>
          </cell>
        </row>
        <row r="469">
          <cell r="D469" t="str">
            <v>Failed To Fill</v>
          </cell>
          <cell r="F469">
            <v>26</v>
          </cell>
        </row>
        <row r="470">
          <cell r="D470" t="str">
            <v>Filled</v>
          </cell>
          <cell r="F470">
            <v>24</v>
          </cell>
        </row>
        <row r="471">
          <cell r="D471" t="str">
            <v>Filled</v>
          </cell>
          <cell r="F471">
            <v>25</v>
          </cell>
        </row>
        <row r="472">
          <cell r="D472" t="str">
            <v>Filled</v>
          </cell>
          <cell r="F472">
            <v>25</v>
          </cell>
        </row>
        <row r="473">
          <cell r="D473" t="str">
            <v>Filled</v>
          </cell>
          <cell r="F473">
            <v>25</v>
          </cell>
        </row>
        <row r="474">
          <cell r="D474" t="str">
            <v>Filled</v>
          </cell>
          <cell r="F474">
            <v>25</v>
          </cell>
        </row>
        <row r="475">
          <cell r="D475" t="str">
            <v>Filled</v>
          </cell>
          <cell r="F475">
            <v>26</v>
          </cell>
        </row>
        <row r="476">
          <cell r="D476" t="str">
            <v>Filled</v>
          </cell>
          <cell r="F476">
            <v>26</v>
          </cell>
        </row>
        <row r="477">
          <cell r="D477" t="str">
            <v>Failed To Fill</v>
          </cell>
          <cell r="F477">
            <v>26</v>
          </cell>
        </row>
        <row r="478">
          <cell r="D478" t="str">
            <v>Filled</v>
          </cell>
          <cell r="F478">
            <v>28</v>
          </cell>
        </row>
        <row r="479">
          <cell r="D479" t="str">
            <v>Filled</v>
          </cell>
          <cell r="F479">
            <v>25</v>
          </cell>
        </row>
        <row r="480">
          <cell r="D480" t="str">
            <v>Failed To Fill</v>
          </cell>
          <cell r="F480">
            <v>25</v>
          </cell>
        </row>
        <row r="481">
          <cell r="D481" t="str">
            <v>Filled</v>
          </cell>
          <cell r="F481">
            <v>26</v>
          </cell>
        </row>
        <row r="482">
          <cell r="D482" t="str">
            <v>Filled</v>
          </cell>
          <cell r="F482">
            <v>26</v>
          </cell>
        </row>
        <row r="483">
          <cell r="D483" t="str">
            <v>Failed To Fill</v>
          </cell>
          <cell r="F483">
            <v>26</v>
          </cell>
        </row>
        <row r="484">
          <cell r="D484" t="str">
            <v>Filled</v>
          </cell>
          <cell r="F484">
            <v>26</v>
          </cell>
        </row>
        <row r="485">
          <cell r="D485" t="str">
            <v>Filled</v>
          </cell>
          <cell r="F485">
            <v>26</v>
          </cell>
        </row>
        <row r="486">
          <cell r="D486" t="str">
            <v>Filled</v>
          </cell>
          <cell r="F486">
            <v>26</v>
          </cell>
        </row>
        <row r="487">
          <cell r="D487" t="str">
            <v>Filled</v>
          </cell>
          <cell r="F487">
            <v>26</v>
          </cell>
        </row>
        <row r="488">
          <cell r="D488" t="str">
            <v>Filled</v>
          </cell>
          <cell r="F488">
            <v>26</v>
          </cell>
        </row>
        <row r="489">
          <cell r="D489" t="str">
            <v>Filled</v>
          </cell>
          <cell r="F489">
            <v>26</v>
          </cell>
        </row>
        <row r="490">
          <cell r="D490" t="str">
            <v>Filled</v>
          </cell>
          <cell r="F490">
            <v>26</v>
          </cell>
        </row>
        <row r="491">
          <cell r="D491" t="str">
            <v>Filled</v>
          </cell>
          <cell r="F491">
            <v>26</v>
          </cell>
        </row>
        <row r="492">
          <cell r="D492" t="str">
            <v>Failed To Fill</v>
          </cell>
          <cell r="F492">
            <v>26</v>
          </cell>
        </row>
        <row r="493">
          <cell r="D493" t="str">
            <v>Filled</v>
          </cell>
          <cell r="F493">
            <v>26</v>
          </cell>
        </row>
        <row r="494">
          <cell r="D494" t="str">
            <v>Failed To Fill</v>
          </cell>
          <cell r="F494">
            <v>26</v>
          </cell>
        </row>
        <row r="495">
          <cell r="D495" t="str">
            <v>Failed To Fill</v>
          </cell>
          <cell r="F495">
            <v>26</v>
          </cell>
        </row>
        <row r="496">
          <cell r="D496" t="str">
            <v>Failed To Fill</v>
          </cell>
          <cell r="F496">
            <v>26</v>
          </cell>
        </row>
        <row r="497">
          <cell r="D497" t="str">
            <v>Filled</v>
          </cell>
          <cell r="F497">
            <v>26</v>
          </cell>
        </row>
        <row r="498">
          <cell r="D498" t="str">
            <v>Failed To Fill</v>
          </cell>
          <cell r="F498">
            <v>26</v>
          </cell>
        </row>
        <row r="499">
          <cell r="D499" t="str">
            <v>Failed To Fill</v>
          </cell>
          <cell r="F499">
            <v>26</v>
          </cell>
        </row>
        <row r="500">
          <cell r="D500" t="str">
            <v>Filled</v>
          </cell>
          <cell r="F500">
            <v>26</v>
          </cell>
        </row>
        <row r="501">
          <cell r="D501" t="str">
            <v>Filled</v>
          </cell>
          <cell r="F501">
            <v>27</v>
          </cell>
        </row>
        <row r="502">
          <cell r="D502" t="str">
            <v>Filled</v>
          </cell>
          <cell r="F502">
            <v>27</v>
          </cell>
        </row>
        <row r="503">
          <cell r="D503" t="str">
            <v>Filled</v>
          </cell>
          <cell r="F503">
            <v>27</v>
          </cell>
        </row>
        <row r="504">
          <cell r="D504" t="str">
            <v>Filled</v>
          </cell>
          <cell r="F504">
            <v>27</v>
          </cell>
        </row>
        <row r="505">
          <cell r="D505" t="str">
            <v>Failed To Fill</v>
          </cell>
          <cell r="F505">
            <v>26</v>
          </cell>
        </row>
        <row r="506">
          <cell r="D506" t="str">
            <v>Failed To Fill</v>
          </cell>
          <cell r="F506">
            <v>27</v>
          </cell>
        </row>
        <row r="507">
          <cell r="D507" t="str">
            <v>Failed To Fill</v>
          </cell>
          <cell r="F507">
            <v>27</v>
          </cell>
        </row>
        <row r="508">
          <cell r="D508" t="str">
            <v>Failed To Fill</v>
          </cell>
          <cell r="F508">
            <v>27</v>
          </cell>
        </row>
        <row r="509">
          <cell r="D509" t="str">
            <v>Filled</v>
          </cell>
          <cell r="F509">
            <v>27</v>
          </cell>
        </row>
        <row r="510">
          <cell r="D510" t="str">
            <v>Filled</v>
          </cell>
          <cell r="F510">
            <v>27</v>
          </cell>
        </row>
        <row r="511">
          <cell r="D511" t="str">
            <v>Filled</v>
          </cell>
          <cell r="F511">
            <v>27</v>
          </cell>
        </row>
        <row r="512">
          <cell r="D512" t="str">
            <v>Filled</v>
          </cell>
          <cell r="F512">
            <v>27</v>
          </cell>
        </row>
        <row r="513">
          <cell r="D513" t="str">
            <v>Filled</v>
          </cell>
          <cell r="F513">
            <v>27</v>
          </cell>
        </row>
        <row r="514">
          <cell r="D514" t="str">
            <v>Filled</v>
          </cell>
          <cell r="F514">
            <v>28</v>
          </cell>
        </row>
        <row r="515">
          <cell r="D515" t="str">
            <v>Filled</v>
          </cell>
          <cell r="F515">
            <v>28</v>
          </cell>
        </row>
        <row r="516">
          <cell r="D516" t="str">
            <v>Failed To Fill</v>
          </cell>
          <cell r="F516">
            <v>27</v>
          </cell>
        </row>
        <row r="517">
          <cell r="D517" t="str">
            <v>Failed To Fill</v>
          </cell>
          <cell r="F517">
            <v>27</v>
          </cell>
        </row>
        <row r="518">
          <cell r="D518" t="str">
            <v>Filled</v>
          </cell>
          <cell r="F518">
            <v>27</v>
          </cell>
        </row>
        <row r="519">
          <cell r="D519" t="str">
            <v>Filled</v>
          </cell>
          <cell r="F519">
            <v>27</v>
          </cell>
        </row>
        <row r="520">
          <cell r="D520" t="str">
            <v>Filled</v>
          </cell>
          <cell r="F520">
            <v>27</v>
          </cell>
        </row>
        <row r="521">
          <cell r="D521" t="str">
            <v>Failed To Fill</v>
          </cell>
          <cell r="F521">
            <v>27</v>
          </cell>
        </row>
        <row r="522">
          <cell r="D522" t="str">
            <v>Failed To Fill</v>
          </cell>
          <cell r="F522">
            <v>27</v>
          </cell>
        </row>
        <row r="523">
          <cell r="D523" t="str">
            <v>Failed To Fill</v>
          </cell>
          <cell r="F523">
            <v>27</v>
          </cell>
        </row>
        <row r="524">
          <cell r="D524" t="str">
            <v>Failed To Fill</v>
          </cell>
          <cell r="F524">
            <v>27</v>
          </cell>
        </row>
        <row r="525">
          <cell r="D525" t="str">
            <v>Filled</v>
          </cell>
          <cell r="F525">
            <v>27</v>
          </cell>
        </row>
        <row r="526">
          <cell r="D526" t="str">
            <v>Filled</v>
          </cell>
          <cell r="F526">
            <v>27</v>
          </cell>
        </row>
        <row r="527">
          <cell r="D527" t="str">
            <v>Filled</v>
          </cell>
          <cell r="F527">
            <v>28</v>
          </cell>
        </row>
        <row r="528">
          <cell r="D528" t="str">
            <v>Filled</v>
          </cell>
          <cell r="F528">
            <v>28</v>
          </cell>
        </row>
        <row r="529">
          <cell r="D529" t="str">
            <v>Failed To Fill</v>
          </cell>
          <cell r="F529">
            <v>27</v>
          </cell>
        </row>
        <row r="530">
          <cell r="D530" t="str">
            <v>Failed To Fill</v>
          </cell>
          <cell r="F530">
            <v>27</v>
          </cell>
        </row>
        <row r="531">
          <cell r="D531" t="str">
            <v>Failed To Fill</v>
          </cell>
          <cell r="F531">
            <v>27</v>
          </cell>
        </row>
        <row r="532">
          <cell r="D532" t="str">
            <v>Filled</v>
          </cell>
          <cell r="F532">
            <v>28</v>
          </cell>
        </row>
        <row r="533">
          <cell r="D533" t="str">
            <v>Filled</v>
          </cell>
          <cell r="F533">
            <v>28</v>
          </cell>
        </row>
        <row r="534">
          <cell r="D534" t="str">
            <v>Filled</v>
          </cell>
          <cell r="F534">
            <v>29</v>
          </cell>
        </row>
        <row r="535">
          <cell r="D535" t="str">
            <v>Failed To Fill</v>
          </cell>
          <cell r="F535">
            <v>28</v>
          </cell>
        </row>
        <row r="536">
          <cell r="D536" t="str">
            <v>Failed To Fill</v>
          </cell>
          <cell r="F536">
            <v>28</v>
          </cell>
        </row>
        <row r="537">
          <cell r="D537" t="str">
            <v>Filled</v>
          </cell>
          <cell r="F537">
            <v>29</v>
          </cell>
        </row>
        <row r="538">
          <cell r="D538" t="str">
            <v>Filled</v>
          </cell>
          <cell r="F538">
            <v>29</v>
          </cell>
        </row>
        <row r="539">
          <cell r="D539" t="str">
            <v>Filled</v>
          </cell>
          <cell r="F539">
            <v>28</v>
          </cell>
        </row>
        <row r="540">
          <cell r="D540" t="str">
            <v>Filled</v>
          </cell>
          <cell r="F540">
            <v>28</v>
          </cell>
        </row>
        <row r="541">
          <cell r="D541" t="str">
            <v>Failed To Fill</v>
          </cell>
          <cell r="F541">
            <v>28</v>
          </cell>
        </row>
        <row r="542">
          <cell r="D542" t="str">
            <v>Failed To Fill</v>
          </cell>
          <cell r="F542">
            <v>29</v>
          </cell>
        </row>
        <row r="543">
          <cell r="D543" t="str">
            <v>Failed To Fill</v>
          </cell>
          <cell r="F543">
            <v>29</v>
          </cell>
        </row>
        <row r="544">
          <cell r="D544" t="str">
            <v>Failed To Fill</v>
          </cell>
          <cell r="F544">
            <v>29</v>
          </cell>
        </row>
        <row r="545">
          <cell r="D545" t="str">
            <v>Filled</v>
          </cell>
          <cell r="F545">
            <v>29</v>
          </cell>
        </row>
        <row r="546">
          <cell r="D546" t="str">
            <v>Failed To Fill</v>
          </cell>
          <cell r="F546">
            <v>29</v>
          </cell>
        </row>
        <row r="547">
          <cell r="D547" t="str">
            <v>Failed To Fill</v>
          </cell>
          <cell r="F547">
            <v>29</v>
          </cell>
        </row>
        <row r="548">
          <cell r="D548" t="str">
            <v>Failed To Fill</v>
          </cell>
          <cell r="F548">
            <v>29</v>
          </cell>
        </row>
        <row r="549">
          <cell r="D549" t="str">
            <v>Filled</v>
          </cell>
          <cell r="F549">
            <v>29</v>
          </cell>
        </row>
        <row r="550">
          <cell r="D550" t="str">
            <v>Filled</v>
          </cell>
          <cell r="F550">
            <v>29</v>
          </cell>
        </row>
        <row r="551">
          <cell r="D551" t="str">
            <v>Filled</v>
          </cell>
          <cell r="F551">
            <v>29</v>
          </cell>
        </row>
        <row r="552">
          <cell r="D552" t="str">
            <v>Failed To Fill</v>
          </cell>
          <cell r="F552">
            <v>29</v>
          </cell>
        </row>
        <row r="553">
          <cell r="D553" t="str">
            <v>Failed To Fill</v>
          </cell>
          <cell r="F553">
            <v>29</v>
          </cell>
        </row>
        <row r="554">
          <cell r="D554" t="str">
            <v>Failed To Fill</v>
          </cell>
          <cell r="F554">
            <v>29</v>
          </cell>
        </row>
        <row r="555">
          <cell r="D555" t="str">
            <v>Filled</v>
          </cell>
          <cell r="F555">
            <v>29</v>
          </cell>
        </row>
        <row r="556">
          <cell r="D556" t="str">
            <v>Filled</v>
          </cell>
          <cell r="F556">
            <v>30</v>
          </cell>
        </row>
        <row r="557">
          <cell r="D557" t="str">
            <v>Filled</v>
          </cell>
          <cell r="F557">
            <v>30</v>
          </cell>
        </row>
        <row r="558">
          <cell r="D558" t="str">
            <v>Failed To Fill</v>
          </cell>
          <cell r="F558">
            <v>29</v>
          </cell>
        </row>
        <row r="559">
          <cell r="D559" t="str">
            <v>Failed To Fill</v>
          </cell>
          <cell r="F559">
            <v>29</v>
          </cell>
        </row>
        <row r="560">
          <cell r="D560" t="str">
            <v>Filled</v>
          </cell>
          <cell r="F560">
            <v>29</v>
          </cell>
        </row>
        <row r="561">
          <cell r="D561" t="str">
            <v>Filled</v>
          </cell>
          <cell r="F561">
            <v>29</v>
          </cell>
        </row>
        <row r="562">
          <cell r="D562" t="str">
            <v>Filled</v>
          </cell>
          <cell r="F562">
            <v>30</v>
          </cell>
        </row>
        <row r="563">
          <cell r="D563" t="str">
            <v>Failed To Fill</v>
          </cell>
          <cell r="F563">
            <v>30</v>
          </cell>
        </row>
        <row r="564">
          <cell r="D564" t="str">
            <v>Failed To Fill</v>
          </cell>
          <cell r="F564">
            <v>30</v>
          </cell>
        </row>
        <row r="565">
          <cell r="D565" t="str">
            <v>Failed To Fill</v>
          </cell>
          <cell r="F565">
            <v>30</v>
          </cell>
        </row>
        <row r="566">
          <cell r="D566" t="str">
            <v>Failed To Fill</v>
          </cell>
          <cell r="F566">
            <v>30</v>
          </cell>
        </row>
        <row r="567">
          <cell r="D567" t="str">
            <v>Filled</v>
          </cell>
          <cell r="F567">
            <v>31</v>
          </cell>
        </row>
        <row r="568">
          <cell r="D568" t="str">
            <v>Filled</v>
          </cell>
          <cell r="F568">
            <v>31</v>
          </cell>
        </row>
        <row r="569">
          <cell r="D569" t="str">
            <v>Filled</v>
          </cell>
          <cell r="F569">
            <v>31</v>
          </cell>
        </row>
        <row r="570">
          <cell r="D570" t="str">
            <v>Filled</v>
          </cell>
          <cell r="F570">
            <v>31</v>
          </cell>
        </row>
        <row r="571">
          <cell r="D571" t="str">
            <v>Filled</v>
          </cell>
          <cell r="F571">
            <v>31</v>
          </cell>
        </row>
        <row r="572">
          <cell r="D572" t="str">
            <v>Filled</v>
          </cell>
          <cell r="F572">
            <v>31</v>
          </cell>
        </row>
        <row r="573">
          <cell r="D573" t="str">
            <v>Failed To Fill</v>
          </cell>
          <cell r="F573">
            <v>31</v>
          </cell>
        </row>
        <row r="574">
          <cell r="D574" t="str">
            <v>Failed To Fill</v>
          </cell>
          <cell r="F574">
            <v>31</v>
          </cell>
        </row>
        <row r="575">
          <cell r="D575" t="str">
            <v>Failed To Fill</v>
          </cell>
          <cell r="F575">
            <v>31</v>
          </cell>
        </row>
        <row r="576">
          <cell r="D576" t="str">
            <v>Filled</v>
          </cell>
          <cell r="F576">
            <v>31</v>
          </cell>
        </row>
        <row r="577">
          <cell r="D577" t="str">
            <v>Filled</v>
          </cell>
          <cell r="F577">
            <v>32</v>
          </cell>
        </row>
        <row r="578">
          <cell r="D578" t="str">
            <v>Filled</v>
          </cell>
          <cell r="F578">
            <v>32</v>
          </cell>
        </row>
        <row r="579">
          <cell r="D579" t="str">
            <v>Filled</v>
          </cell>
          <cell r="F579">
            <v>32</v>
          </cell>
        </row>
        <row r="580">
          <cell r="D580" t="str">
            <v>Filled</v>
          </cell>
          <cell r="F580">
            <v>34</v>
          </cell>
        </row>
        <row r="581">
          <cell r="D581" t="str">
            <v>Failed To Fill</v>
          </cell>
          <cell r="F581">
            <v>31</v>
          </cell>
        </row>
        <row r="582">
          <cell r="D582" t="str">
            <v>Filled</v>
          </cell>
          <cell r="F582">
            <v>31</v>
          </cell>
        </row>
        <row r="583">
          <cell r="D583" t="str">
            <v>Failed To Fill</v>
          </cell>
          <cell r="F583">
            <v>32</v>
          </cell>
        </row>
        <row r="584">
          <cell r="D584" t="str">
            <v>Filled</v>
          </cell>
          <cell r="F584">
            <v>32</v>
          </cell>
        </row>
        <row r="585">
          <cell r="D585" t="str">
            <v>Filled</v>
          </cell>
          <cell r="F585">
            <v>32</v>
          </cell>
        </row>
        <row r="586">
          <cell r="D586" t="str">
            <v>Filled</v>
          </cell>
          <cell r="F586">
            <v>32</v>
          </cell>
        </row>
        <row r="587">
          <cell r="D587" t="str">
            <v>Failed To Fill</v>
          </cell>
          <cell r="F587">
            <v>32</v>
          </cell>
        </row>
        <row r="588">
          <cell r="D588" t="str">
            <v>Filled</v>
          </cell>
          <cell r="F588">
            <v>32</v>
          </cell>
        </row>
        <row r="589">
          <cell r="D589" t="str">
            <v>Filled</v>
          </cell>
          <cell r="F589">
            <v>32</v>
          </cell>
        </row>
        <row r="590">
          <cell r="D590" t="str">
            <v>Failed To Fill</v>
          </cell>
          <cell r="F590">
            <v>32</v>
          </cell>
        </row>
        <row r="591">
          <cell r="D591" t="str">
            <v>Failed To Fill</v>
          </cell>
          <cell r="F591">
            <v>32</v>
          </cell>
        </row>
        <row r="592">
          <cell r="D592" t="str">
            <v>Failed To Fill</v>
          </cell>
          <cell r="F592">
            <v>32</v>
          </cell>
        </row>
        <row r="593">
          <cell r="D593" t="str">
            <v>Failed To Fill</v>
          </cell>
          <cell r="F593">
            <v>33</v>
          </cell>
        </row>
        <row r="594">
          <cell r="D594" t="str">
            <v>Failed To Fill</v>
          </cell>
          <cell r="F594">
            <v>32</v>
          </cell>
        </row>
        <row r="595">
          <cell r="D595" t="str">
            <v>Filled</v>
          </cell>
          <cell r="F595">
            <v>33</v>
          </cell>
        </row>
        <row r="596">
          <cell r="D596" t="str">
            <v>Filled</v>
          </cell>
          <cell r="F596">
            <v>33</v>
          </cell>
        </row>
        <row r="597">
          <cell r="D597" t="str">
            <v>Failed To Fill</v>
          </cell>
          <cell r="F597">
            <v>33</v>
          </cell>
        </row>
        <row r="598">
          <cell r="D598" t="str">
            <v>Failed To Fill</v>
          </cell>
          <cell r="F598">
            <v>33</v>
          </cell>
        </row>
        <row r="599">
          <cell r="D599" t="str">
            <v>Filled</v>
          </cell>
          <cell r="F599">
            <v>34</v>
          </cell>
        </row>
        <row r="600">
          <cell r="D600" t="str">
            <v>Failed To Fill</v>
          </cell>
          <cell r="F600">
            <v>33</v>
          </cell>
        </row>
        <row r="601">
          <cell r="D601" t="str">
            <v>Filled</v>
          </cell>
          <cell r="F601">
            <v>33</v>
          </cell>
        </row>
        <row r="602">
          <cell r="D602" t="str">
            <v>Failed To Fill</v>
          </cell>
          <cell r="F602">
            <v>33</v>
          </cell>
        </row>
        <row r="603">
          <cell r="D603" t="str">
            <v>Failed To Fill</v>
          </cell>
          <cell r="F603">
            <v>33</v>
          </cell>
        </row>
        <row r="604">
          <cell r="D604" t="str">
            <v>Filled</v>
          </cell>
          <cell r="F604">
            <v>34</v>
          </cell>
        </row>
        <row r="605">
          <cell r="D605" t="str">
            <v>Failed To Fill</v>
          </cell>
          <cell r="F605">
            <v>33</v>
          </cell>
        </row>
        <row r="606">
          <cell r="D606" t="str">
            <v>Failed To Fill</v>
          </cell>
          <cell r="F606">
            <v>33</v>
          </cell>
        </row>
        <row r="607">
          <cell r="D607" t="str">
            <v>Failed To Fill</v>
          </cell>
          <cell r="F607">
            <v>33</v>
          </cell>
        </row>
        <row r="608">
          <cell r="D608" t="str">
            <v>Failed To Fill</v>
          </cell>
          <cell r="F608">
            <v>34</v>
          </cell>
        </row>
        <row r="609">
          <cell r="D609" t="str">
            <v>Filled</v>
          </cell>
          <cell r="F609">
            <v>34</v>
          </cell>
        </row>
        <row r="610">
          <cell r="D610" t="str">
            <v>Failed To Fill</v>
          </cell>
          <cell r="F610">
            <v>34</v>
          </cell>
        </row>
        <row r="611">
          <cell r="D611" t="str">
            <v>Filled</v>
          </cell>
          <cell r="F611">
            <v>34</v>
          </cell>
        </row>
        <row r="612">
          <cell r="D612" t="str">
            <v>Filled</v>
          </cell>
          <cell r="F612">
            <v>34</v>
          </cell>
        </row>
        <row r="613">
          <cell r="D613" t="str">
            <v>Filled</v>
          </cell>
          <cell r="F613">
            <v>34</v>
          </cell>
        </row>
        <row r="614">
          <cell r="D614" t="str">
            <v>Filled</v>
          </cell>
          <cell r="F614">
            <v>34</v>
          </cell>
        </row>
        <row r="615">
          <cell r="D615" t="str">
            <v>Filled</v>
          </cell>
          <cell r="F615">
            <v>34</v>
          </cell>
        </row>
        <row r="616">
          <cell r="D616" t="str">
            <v>Filled</v>
          </cell>
          <cell r="F616">
            <v>34</v>
          </cell>
        </row>
        <row r="617">
          <cell r="D617" t="str">
            <v>Failed To Fill</v>
          </cell>
          <cell r="F617">
            <v>34</v>
          </cell>
        </row>
        <row r="618">
          <cell r="D618" t="str">
            <v>Failed To Fill</v>
          </cell>
          <cell r="F618">
            <v>34</v>
          </cell>
        </row>
        <row r="619">
          <cell r="D619" t="str">
            <v>Failed To Fill</v>
          </cell>
          <cell r="F619">
            <v>34</v>
          </cell>
        </row>
        <row r="620">
          <cell r="D620" t="str">
            <v>Failed To Fill</v>
          </cell>
          <cell r="F620">
            <v>34</v>
          </cell>
        </row>
        <row r="621">
          <cell r="D621" t="str">
            <v>Failed To Fill</v>
          </cell>
          <cell r="F621">
            <v>34</v>
          </cell>
        </row>
        <row r="622">
          <cell r="D622" t="str">
            <v>Filled</v>
          </cell>
          <cell r="F622">
            <v>34</v>
          </cell>
        </row>
        <row r="623">
          <cell r="D623" t="str">
            <v>Filled</v>
          </cell>
          <cell r="F623">
            <v>34</v>
          </cell>
        </row>
        <row r="624">
          <cell r="D624" t="str">
            <v>Failed To Fill</v>
          </cell>
          <cell r="F624">
            <v>34</v>
          </cell>
        </row>
        <row r="625">
          <cell r="D625" t="str">
            <v>Filled</v>
          </cell>
          <cell r="F625">
            <v>35</v>
          </cell>
        </row>
        <row r="626">
          <cell r="D626" t="str">
            <v>Failed To Fill</v>
          </cell>
          <cell r="F626">
            <v>34</v>
          </cell>
        </row>
        <row r="627">
          <cell r="D627" t="str">
            <v>Filled</v>
          </cell>
          <cell r="F627">
            <v>35</v>
          </cell>
        </row>
        <row r="628">
          <cell r="D628" t="str">
            <v>Failed To Fill</v>
          </cell>
          <cell r="F628">
            <v>35</v>
          </cell>
        </row>
        <row r="629">
          <cell r="D629" t="str">
            <v>Filled</v>
          </cell>
          <cell r="F629">
            <v>35</v>
          </cell>
        </row>
        <row r="630">
          <cell r="D630" t="str">
            <v>Failed To Fill</v>
          </cell>
          <cell r="F630">
            <v>35</v>
          </cell>
        </row>
        <row r="631">
          <cell r="D631" t="str">
            <v>Filled</v>
          </cell>
          <cell r="F631">
            <v>35</v>
          </cell>
        </row>
        <row r="632">
          <cell r="D632" t="str">
            <v>Failed To Fill</v>
          </cell>
          <cell r="F632">
            <v>35</v>
          </cell>
        </row>
        <row r="633">
          <cell r="D633" t="str">
            <v>Filled</v>
          </cell>
          <cell r="F633">
            <v>35</v>
          </cell>
        </row>
        <row r="634">
          <cell r="D634" t="str">
            <v>Filled</v>
          </cell>
          <cell r="F634">
            <v>35</v>
          </cell>
        </row>
        <row r="635">
          <cell r="D635" t="str">
            <v>Failed To Fill</v>
          </cell>
          <cell r="F635">
            <v>35</v>
          </cell>
        </row>
        <row r="636">
          <cell r="D636" t="str">
            <v>Filled</v>
          </cell>
          <cell r="F636">
            <v>35</v>
          </cell>
        </row>
        <row r="637">
          <cell r="D637" t="str">
            <v>Failed To Fill</v>
          </cell>
          <cell r="F637">
            <v>35</v>
          </cell>
        </row>
        <row r="638">
          <cell r="D638" t="str">
            <v>Filled</v>
          </cell>
          <cell r="F638">
            <v>35</v>
          </cell>
        </row>
        <row r="639">
          <cell r="D639" t="str">
            <v>Filled</v>
          </cell>
          <cell r="F639">
            <v>36</v>
          </cell>
        </row>
        <row r="640">
          <cell r="D640" t="str">
            <v>Failed To Fill</v>
          </cell>
          <cell r="F640">
            <v>35</v>
          </cell>
        </row>
        <row r="641">
          <cell r="D641" t="str">
            <v>Failed To Fill</v>
          </cell>
          <cell r="F641">
            <v>35</v>
          </cell>
        </row>
        <row r="642">
          <cell r="D642" t="str">
            <v>Filled</v>
          </cell>
          <cell r="F642">
            <v>35</v>
          </cell>
        </row>
        <row r="643">
          <cell r="D643" t="str">
            <v>Failed To Fill</v>
          </cell>
          <cell r="F643">
            <v>35</v>
          </cell>
        </row>
        <row r="644">
          <cell r="D644" t="str">
            <v>Failed To Fill</v>
          </cell>
          <cell r="F644">
            <v>35</v>
          </cell>
        </row>
        <row r="645">
          <cell r="D645" t="str">
            <v>Failed To Fill</v>
          </cell>
          <cell r="F645">
            <v>35</v>
          </cell>
        </row>
        <row r="646">
          <cell r="D646" t="str">
            <v>Failed To Fill</v>
          </cell>
          <cell r="F646">
            <v>36</v>
          </cell>
        </row>
        <row r="647">
          <cell r="D647" t="str">
            <v>Filled</v>
          </cell>
          <cell r="F647">
            <v>36</v>
          </cell>
        </row>
        <row r="648">
          <cell r="D648" t="str">
            <v>Filled</v>
          </cell>
          <cell r="F648">
            <v>36</v>
          </cell>
        </row>
        <row r="649">
          <cell r="D649" t="str">
            <v>Filled</v>
          </cell>
          <cell r="F649">
            <v>36</v>
          </cell>
        </row>
        <row r="650">
          <cell r="D650" t="str">
            <v>Failed To Fill</v>
          </cell>
          <cell r="F650">
            <v>36</v>
          </cell>
        </row>
        <row r="651">
          <cell r="D651" t="str">
            <v>Failed To Fill</v>
          </cell>
          <cell r="F651">
            <v>36</v>
          </cell>
        </row>
        <row r="652">
          <cell r="D652" t="str">
            <v>Failed To Fill</v>
          </cell>
          <cell r="F652">
            <v>36</v>
          </cell>
        </row>
        <row r="653">
          <cell r="D653" t="str">
            <v>Filled</v>
          </cell>
          <cell r="F653">
            <v>36</v>
          </cell>
        </row>
        <row r="654">
          <cell r="D654" t="str">
            <v>Filled</v>
          </cell>
          <cell r="F654">
            <v>36</v>
          </cell>
        </row>
        <row r="655">
          <cell r="D655" t="str">
            <v>Filled</v>
          </cell>
          <cell r="F655">
            <v>37</v>
          </cell>
        </row>
        <row r="656">
          <cell r="D656" t="str">
            <v>Filled</v>
          </cell>
          <cell r="F656">
            <v>36</v>
          </cell>
        </row>
        <row r="657">
          <cell r="D657" t="str">
            <v>Failed To Fill</v>
          </cell>
          <cell r="F657">
            <v>36</v>
          </cell>
        </row>
        <row r="658">
          <cell r="D658" t="str">
            <v>Filled</v>
          </cell>
          <cell r="F658">
            <v>36</v>
          </cell>
        </row>
        <row r="659">
          <cell r="D659" t="str">
            <v>Filled</v>
          </cell>
          <cell r="F659">
            <v>37</v>
          </cell>
        </row>
        <row r="660">
          <cell r="D660" t="str">
            <v>Failed To Fill</v>
          </cell>
          <cell r="F660">
            <v>36</v>
          </cell>
        </row>
        <row r="661">
          <cell r="D661" t="str">
            <v>Filled</v>
          </cell>
          <cell r="F661">
            <v>36</v>
          </cell>
        </row>
        <row r="662">
          <cell r="D662" t="str">
            <v>Filled</v>
          </cell>
          <cell r="F662">
            <v>36</v>
          </cell>
        </row>
        <row r="663">
          <cell r="D663" t="str">
            <v>Failed To Fill</v>
          </cell>
          <cell r="F663">
            <v>37</v>
          </cell>
        </row>
        <row r="664">
          <cell r="D664" t="str">
            <v>Failed To Fill</v>
          </cell>
          <cell r="F664">
            <v>37</v>
          </cell>
        </row>
        <row r="665">
          <cell r="D665" t="str">
            <v>Filled</v>
          </cell>
          <cell r="F665">
            <v>36</v>
          </cell>
        </row>
        <row r="666">
          <cell r="D666" t="str">
            <v>Filled</v>
          </cell>
          <cell r="F666">
            <v>37</v>
          </cell>
        </row>
        <row r="667">
          <cell r="D667" t="str">
            <v>Filled</v>
          </cell>
          <cell r="F667">
            <v>37</v>
          </cell>
        </row>
        <row r="668">
          <cell r="D668" t="str">
            <v>Filled</v>
          </cell>
          <cell r="F668">
            <v>37</v>
          </cell>
        </row>
      </sheetData>
      <sheetData sheetId="1" refreshError="1"/>
      <sheetData sheetId="2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wData"/>
      <sheetName val="AggData"/>
      <sheetName val="Chart"/>
    </sheetNames>
    <sheetDataSet>
      <sheetData sheetId="0">
        <row r="2">
          <cell r="D2" t="str">
            <v>Failed To Fill</v>
          </cell>
          <cell r="F2">
            <v>1</v>
          </cell>
        </row>
        <row r="3">
          <cell r="D3" t="str">
            <v>Failed To Fill</v>
          </cell>
          <cell r="F3">
            <v>3</v>
          </cell>
        </row>
        <row r="4">
          <cell r="D4" t="str">
            <v>Failed To Fill</v>
          </cell>
          <cell r="F4">
            <v>4</v>
          </cell>
        </row>
        <row r="5">
          <cell r="D5" t="str">
            <v>Failed To Fill</v>
          </cell>
          <cell r="F5">
            <v>4</v>
          </cell>
        </row>
        <row r="6">
          <cell r="D6" t="str">
            <v>Failed To Fill</v>
          </cell>
          <cell r="F6">
            <v>5</v>
          </cell>
        </row>
        <row r="7">
          <cell r="D7" t="str">
            <v>Failed To Fill</v>
          </cell>
          <cell r="F7">
            <v>6</v>
          </cell>
        </row>
        <row r="8">
          <cell r="D8" t="str">
            <v>Failed To Fill</v>
          </cell>
          <cell r="F8">
            <v>6</v>
          </cell>
        </row>
        <row r="9">
          <cell r="D9" t="str">
            <v>Failed To Fill</v>
          </cell>
          <cell r="F9">
            <v>7</v>
          </cell>
        </row>
        <row r="10">
          <cell r="D10" t="str">
            <v>Failed To Fill</v>
          </cell>
          <cell r="F10">
            <v>7</v>
          </cell>
        </row>
        <row r="11">
          <cell r="D11" t="str">
            <v>Failed To Fill</v>
          </cell>
          <cell r="F11">
            <v>7</v>
          </cell>
        </row>
        <row r="12">
          <cell r="D12" t="str">
            <v>Failed To Fill</v>
          </cell>
          <cell r="F12">
            <v>8</v>
          </cell>
        </row>
        <row r="13">
          <cell r="D13" t="str">
            <v>Failed To Fill</v>
          </cell>
          <cell r="F13">
            <v>8</v>
          </cell>
        </row>
        <row r="14">
          <cell r="D14" t="str">
            <v>Failed To Fill</v>
          </cell>
          <cell r="F14">
            <v>9</v>
          </cell>
        </row>
        <row r="15">
          <cell r="D15" t="str">
            <v>Failed To Fill</v>
          </cell>
          <cell r="F15">
            <v>9</v>
          </cell>
        </row>
        <row r="16">
          <cell r="D16" t="str">
            <v>Failed To Fill</v>
          </cell>
          <cell r="F16">
            <v>10</v>
          </cell>
        </row>
        <row r="17">
          <cell r="D17" t="str">
            <v>Failed To Fill</v>
          </cell>
          <cell r="F17">
            <v>9</v>
          </cell>
        </row>
        <row r="18">
          <cell r="D18" t="str">
            <v>Failed To Fill</v>
          </cell>
          <cell r="F18">
            <v>9</v>
          </cell>
        </row>
        <row r="19">
          <cell r="D19" t="str">
            <v>Failed To Fill</v>
          </cell>
          <cell r="F19">
            <v>9</v>
          </cell>
        </row>
        <row r="20">
          <cell r="D20" t="str">
            <v>Failed To Fill</v>
          </cell>
          <cell r="F20">
            <v>10</v>
          </cell>
        </row>
        <row r="21">
          <cell r="D21" t="str">
            <v>Failed To Fill</v>
          </cell>
          <cell r="F21">
            <v>10</v>
          </cell>
        </row>
        <row r="22">
          <cell r="D22" t="str">
            <v>Failed To Fill</v>
          </cell>
          <cell r="F22">
            <v>10</v>
          </cell>
        </row>
        <row r="23">
          <cell r="D23" t="str">
            <v>Failed To Fill</v>
          </cell>
          <cell r="F23">
            <v>10</v>
          </cell>
        </row>
        <row r="24">
          <cell r="D24" t="str">
            <v>Failed To Fill</v>
          </cell>
          <cell r="F24">
            <v>10</v>
          </cell>
        </row>
        <row r="25">
          <cell r="D25" t="str">
            <v>Failed To Fill</v>
          </cell>
          <cell r="F25">
            <v>11</v>
          </cell>
        </row>
        <row r="26">
          <cell r="D26" t="str">
            <v>Failed To Fill</v>
          </cell>
          <cell r="F26">
            <v>11</v>
          </cell>
        </row>
        <row r="27">
          <cell r="D27" t="str">
            <v>Failed To Fill</v>
          </cell>
          <cell r="F27">
            <v>12</v>
          </cell>
        </row>
        <row r="28">
          <cell r="D28" t="str">
            <v>Failed To Fill</v>
          </cell>
          <cell r="F28">
            <v>12</v>
          </cell>
        </row>
        <row r="29">
          <cell r="D29" t="str">
            <v>Failed To Fill</v>
          </cell>
          <cell r="F29">
            <v>12</v>
          </cell>
        </row>
        <row r="30">
          <cell r="D30" t="str">
            <v>Failed To Fill</v>
          </cell>
          <cell r="F30">
            <v>12</v>
          </cell>
        </row>
        <row r="31">
          <cell r="D31" t="str">
            <v>Failed To Fill</v>
          </cell>
          <cell r="F31">
            <v>12</v>
          </cell>
        </row>
        <row r="32">
          <cell r="D32" t="str">
            <v>Failed To Fill</v>
          </cell>
          <cell r="F32">
            <v>12</v>
          </cell>
        </row>
        <row r="33">
          <cell r="D33" t="str">
            <v>Failed To Fill</v>
          </cell>
          <cell r="F33">
            <v>12</v>
          </cell>
        </row>
        <row r="34">
          <cell r="D34" t="str">
            <v>Failed To Fill</v>
          </cell>
          <cell r="F34">
            <v>12</v>
          </cell>
        </row>
        <row r="35">
          <cell r="D35" t="str">
            <v>Failed To Fill</v>
          </cell>
          <cell r="F35">
            <v>12</v>
          </cell>
        </row>
        <row r="36">
          <cell r="D36" t="str">
            <v>Failed To Fill</v>
          </cell>
          <cell r="F36">
            <v>12</v>
          </cell>
        </row>
        <row r="37">
          <cell r="D37" t="str">
            <v>Failed To Fill</v>
          </cell>
          <cell r="F37">
            <v>12</v>
          </cell>
        </row>
        <row r="38">
          <cell r="D38" t="str">
            <v>Failed To Fill</v>
          </cell>
          <cell r="F38">
            <v>12</v>
          </cell>
        </row>
        <row r="39">
          <cell r="D39" t="str">
            <v>Failed To Fill</v>
          </cell>
          <cell r="F39">
            <v>13</v>
          </cell>
        </row>
        <row r="40">
          <cell r="D40" t="str">
            <v>Failed To Fill</v>
          </cell>
          <cell r="F40">
            <v>13</v>
          </cell>
        </row>
        <row r="41">
          <cell r="D41" t="str">
            <v>Failed To Fill</v>
          </cell>
          <cell r="F41">
            <v>13</v>
          </cell>
        </row>
        <row r="42">
          <cell r="D42" t="str">
            <v>Failed To Fill</v>
          </cell>
          <cell r="F42">
            <v>13</v>
          </cell>
        </row>
        <row r="43">
          <cell r="D43" t="str">
            <v>Failed To Fill</v>
          </cell>
          <cell r="F43">
            <v>13</v>
          </cell>
        </row>
        <row r="44">
          <cell r="D44" t="str">
            <v>Failed To Fill</v>
          </cell>
          <cell r="F44">
            <v>13</v>
          </cell>
        </row>
        <row r="45">
          <cell r="D45" t="str">
            <v>Failed To Fill</v>
          </cell>
          <cell r="F45">
            <v>13</v>
          </cell>
        </row>
        <row r="46">
          <cell r="D46" t="str">
            <v>Failed To Fill</v>
          </cell>
          <cell r="F46">
            <v>13</v>
          </cell>
        </row>
        <row r="47">
          <cell r="D47" t="str">
            <v>Failed To Fill</v>
          </cell>
          <cell r="F47">
            <v>13</v>
          </cell>
        </row>
        <row r="48">
          <cell r="D48" t="str">
            <v>Failed To Fill</v>
          </cell>
          <cell r="F48">
            <v>13</v>
          </cell>
        </row>
        <row r="49">
          <cell r="D49" t="str">
            <v>Failed To Fill</v>
          </cell>
          <cell r="F49">
            <v>14</v>
          </cell>
        </row>
        <row r="50">
          <cell r="D50" t="str">
            <v>Failed To Fill</v>
          </cell>
          <cell r="F50">
            <v>14</v>
          </cell>
        </row>
        <row r="51">
          <cell r="D51" t="str">
            <v>Failed To Fill</v>
          </cell>
          <cell r="F51">
            <v>14</v>
          </cell>
        </row>
        <row r="52">
          <cell r="D52" t="str">
            <v>Failed To Fill</v>
          </cell>
          <cell r="F52">
            <v>14</v>
          </cell>
        </row>
        <row r="53">
          <cell r="D53" t="str">
            <v>Failed To Fill</v>
          </cell>
          <cell r="F53">
            <v>14</v>
          </cell>
        </row>
        <row r="54">
          <cell r="D54" t="str">
            <v>Failed To Fill</v>
          </cell>
          <cell r="F54">
            <v>17</v>
          </cell>
        </row>
        <row r="55">
          <cell r="D55" t="str">
            <v>Failed To Fill</v>
          </cell>
          <cell r="F55">
            <v>17</v>
          </cell>
        </row>
        <row r="56">
          <cell r="D56" t="str">
            <v>Failed To Fill</v>
          </cell>
          <cell r="F56">
            <v>17</v>
          </cell>
        </row>
        <row r="57">
          <cell r="D57" t="str">
            <v>Failed To Fill</v>
          </cell>
          <cell r="F57">
            <v>17</v>
          </cell>
        </row>
        <row r="58">
          <cell r="D58" t="str">
            <v>Failed To Fill</v>
          </cell>
          <cell r="F58">
            <v>17</v>
          </cell>
        </row>
        <row r="59">
          <cell r="D59" t="str">
            <v>Failed To Fill</v>
          </cell>
          <cell r="F59">
            <v>17</v>
          </cell>
        </row>
        <row r="60">
          <cell r="D60" t="str">
            <v>Failed To Fill</v>
          </cell>
          <cell r="F60">
            <v>17</v>
          </cell>
        </row>
        <row r="61">
          <cell r="D61" t="str">
            <v>Failed To Fill</v>
          </cell>
          <cell r="F61">
            <v>18</v>
          </cell>
        </row>
        <row r="62">
          <cell r="D62" t="str">
            <v>Failed To Fill</v>
          </cell>
          <cell r="F62">
            <v>18</v>
          </cell>
        </row>
        <row r="63">
          <cell r="D63" t="str">
            <v>Failed To Fill</v>
          </cell>
          <cell r="F63">
            <v>18</v>
          </cell>
        </row>
        <row r="64">
          <cell r="D64" t="str">
            <v>Failed To Fill</v>
          </cell>
          <cell r="F64">
            <v>18</v>
          </cell>
        </row>
        <row r="65">
          <cell r="D65" t="str">
            <v>Failed To Fill</v>
          </cell>
          <cell r="F65">
            <v>18</v>
          </cell>
        </row>
        <row r="66">
          <cell r="D66" t="str">
            <v>Failed To Fill</v>
          </cell>
          <cell r="F66">
            <v>18</v>
          </cell>
        </row>
        <row r="67">
          <cell r="D67" t="str">
            <v>Failed To Fill</v>
          </cell>
          <cell r="F67">
            <v>18</v>
          </cell>
        </row>
        <row r="68">
          <cell r="D68" t="str">
            <v>Failed To Fill</v>
          </cell>
          <cell r="F68">
            <v>18</v>
          </cell>
        </row>
        <row r="69">
          <cell r="D69" t="str">
            <v>Failed To Fill</v>
          </cell>
          <cell r="F69">
            <v>19</v>
          </cell>
        </row>
        <row r="70">
          <cell r="D70" t="str">
            <v>Failed To Fill</v>
          </cell>
          <cell r="F70">
            <v>19</v>
          </cell>
        </row>
        <row r="71">
          <cell r="D71" t="str">
            <v>Failed To Fill</v>
          </cell>
          <cell r="F71">
            <v>19</v>
          </cell>
        </row>
        <row r="72">
          <cell r="D72" t="str">
            <v>Failed To Fill</v>
          </cell>
          <cell r="F72">
            <v>19</v>
          </cell>
        </row>
        <row r="73">
          <cell r="D73" t="str">
            <v>Failed To Fill</v>
          </cell>
          <cell r="F73">
            <v>19</v>
          </cell>
        </row>
        <row r="74">
          <cell r="D74" t="str">
            <v>Failed To Fill</v>
          </cell>
          <cell r="F74">
            <v>19</v>
          </cell>
        </row>
        <row r="75">
          <cell r="D75" t="str">
            <v>Failed To Fill</v>
          </cell>
          <cell r="F75">
            <v>19</v>
          </cell>
        </row>
        <row r="76">
          <cell r="D76" t="str">
            <v>Failed To Fill</v>
          </cell>
          <cell r="F76">
            <v>19</v>
          </cell>
        </row>
        <row r="77">
          <cell r="D77" t="str">
            <v>Failed To Fill</v>
          </cell>
          <cell r="F77">
            <v>19</v>
          </cell>
        </row>
        <row r="78">
          <cell r="D78" t="str">
            <v>Failed To Fill</v>
          </cell>
          <cell r="F78">
            <v>19</v>
          </cell>
        </row>
        <row r="79">
          <cell r="D79" t="str">
            <v>Failed To Fill</v>
          </cell>
          <cell r="F79">
            <v>19</v>
          </cell>
        </row>
        <row r="80">
          <cell r="D80" t="str">
            <v>Failed To Fill</v>
          </cell>
          <cell r="F80">
            <v>20</v>
          </cell>
        </row>
        <row r="81">
          <cell r="D81" t="str">
            <v>Failed To Fill</v>
          </cell>
          <cell r="F81">
            <v>22</v>
          </cell>
        </row>
        <row r="82">
          <cell r="D82" t="str">
            <v>Failed To Fill</v>
          </cell>
          <cell r="F82">
            <v>20</v>
          </cell>
        </row>
        <row r="83">
          <cell r="D83" t="str">
            <v>Failed To Fill</v>
          </cell>
          <cell r="F83">
            <v>20</v>
          </cell>
        </row>
        <row r="84">
          <cell r="D84" t="str">
            <v>Failed To Fill</v>
          </cell>
          <cell r="F84">
            <v>20</v>
          </cell>
        </row>
        <row r="85">
          <cell r="D85" t="str">
            <v>Failed To Fill</v>
          </cell>
          <cell r="F85">
            <v>20</v>
          </cell>
        </row>
        <row r="86">
          <cell r="D86" t="str">
            <v>Failed To Fill</v>
          </cell>
          <cell r="F86">
            <v>21</v>
          </cell>
        </row>
        <row r="87">
          <cell r="D87" t="str">
            <v>Failed To Fill</v>
          </cell>
          <cell r="F87">
            <v>21</v>
          </cell>
        </row>
        <row r="88">
          <cell r="D88" t="str">
            <v>Failed To Fill</v>
          </cell>
          <cell r="F88">
            <v>21</v>
          </cell>
        </row>
        <row r="89">
          <cell r="D89" t="str">
            <v>Failed To Fill</v>
          </cell>
          <cell r="F89">
            <v>21</v>
          </cell>
        </row>
        <row r="90">
          <cell r="D90" t="str">
            <v>Failed To Fill</v>
          </cell>
          <cell r="F90">
            <v>22</v>
          </cell>
        </row>
        <row r="91">
          <cell r="D91" t="str">
            <v>Failed To Fill</v>
          </cell>
          <cell r="F91">
            <v>22</v>
          </cell>
        </row>
        <row r="92">
          <cell r="D92" t="str">
            <v>Failed To Fill</v>
          </cell>
          <cell r="F92">
            <v>22</v>
          </cell>
        </row>
        <row r="93">
          <cell r="D93" t="str">
            <v>Failed To Fill</v>
          </cell>
          <cell r="F93">
            <v>23</v>
          </cell>
        </row>
        <row r="94">
          <cell r="D94" t="str">
            <v>Failed To Fill</v>
          </cell>
          <cell r="F94">
            <v>27</v>
          </cell>
        </row>
        <row r="95">
          <cell r="D95" t="str">
            <v>Failed To Fill</v>
          </cell>
          <cell r="F95">
            <v>23</v>
          </cell>
        </row>
        <row r="96">
          <cell r="D96" t="str">
            <v>Failed To Fill</v>
          </cell>
          <cell r="F96">
            <v>23</v>
          </cell>
        </row>
        <row r="97">
          <cell r="D97" t="str">
            <v>Failed To Fill</v>
          </cell>
          <cell r="F97">
            <v>23</v>
          </cell>
        </row>
        <row r="98">
          <cell r="D98" t="str">
            <v>Failed To Fill</v>
          </cell>
          <cell r="F98">
            <v>23</v>
          </cell>
        </row>
        <row r="99">
          <cell r="D99" t="str">
            <v>Failed To Fill</v>
          </cell>
          <cell r="F99">
            <v>23</v>
          </cell>
        </row>
        <row r="100">
          <cell r="D100" t="str">
            <v>Failed To Fill</v>
          </cell>
          <cell r="F100">
            <v>25</v>
          </cell>
        </row>
        <row r="101">
          <cell r="D101" t="str">
            <v>Failed To Fill</v>
          </cell>
          <cell r="F101">
            <v>24</v>
          </cell>
        </row>
        <row r="102">
          <cell r="D102" t="str">
            <v>Failed To Fill</v>
          </cell>
          <cell r="F102">
            <v>24</v>
          </cell>
        </row>
        <row r="103">
          <cell r="D103" t="str">
            <v>Failed To Fill</v>
          </cell>
          <cell r="F103">
            <v>24</v>
          </cell>
        </row>
        <row r="104">
          <cell r="D104" t="str">
            <v>Failed To Fill</v>
          </cell>
          <cell r="F104">
            <v>24</v>
          </cell>
        </row>
        <row r="105">
          <cell r="D105" t="str">
            <v>Failed To Fill</v>
          </cell>
          <cell r="F105">
            <v>24</v>
          </cell>
        </row>
        <row r="106">
          <cell r="D106" t="str">
            <v>Failed To Fill</v>
          </cell>
          <cell r="F106">
            <v>24</v>
          </cell>
        </row>
        <row r="107">
          <cell r="D107" t="str">
            <v>Failed To Fill</v>
          </cell>
          <cell r="F107">
            <v>25</v>
          </cell>
        </row>
        <row r="108">
          <cell r="D108" t="str">
            <v>Failed To Fill</v>
          </cell>
          <cell r="F108">
            <v>25</v>
          </cell>
        </row>
        <row r="109">
          <cell r="D109" t="str">
            <v>Failed To Fill</v>
          </cell>
          <cell r="F109">
            <v>30</v>
          </cell>
        </row>
        <row r="110">
          <cell r="D110" t="str">
            <v>Failed To Fill</v>
          </cell>
          <cell r="F110">
            <v>25</v>
          </cell>
        </row>
        <row r="111">
          <cell r="D111" t="str">
            <v>Failed To Fill</v>
          </cell>
          <cell r="F111">
            <v>25</v>
          </cell>
        </row>
        <row r="112">
          <cell r="D112" t="str">
            <v>Failed To Fill</v>
          </cell>
          <cell r="F112">
            <v>25</v>
          </cell>
        </row>
        <row r="113">
          <cell r="D113" t="str">
            <v>Failed To Fill</v>
          </cell>
          <cell r="F113">
            <v>30</v>
          </cell>
        </row>
        <row r="114">
          <cell r="D114" t="str">
            <v>Failed To Fill</v>
          </cell>
          <cell r="F114">
            <v>28</v>
          </cell>
        </row>
        <row r="115">
          <cell r="D115" t="str">
            <v>Failed To Fill</v>
          </cell>
          <cell r="F115">
            <v>28</v>
          </cell>
        </row>
        <row r="116">
          <cell r="D116" t="str">
            <v>Failed To Fill</v>
          </cell>
          <cell r="F116">
            <v>28</v>
          </cell>
        </row>
        <row r="117">
          <cell r="D117" t="str">
            <v>Failed To Fill</v>
          </cell>
          <cell r="F117">
            <v>29</v>
          </cell>
        </row>
        <row r="118">
          <cell r="D118" t="str">
            <v>Failed To Fill</v>
          </cell>
          <cell r="F118">
            <v>29</v>
          </cell>
        </row>
        <row r="119">
          <cell r="D119" t="str">
            <v>Failed To Fill</v>
          </cell>
          <cell r="F119">
            <v>29</v>
          </cell>
        </row>
        <row r="120">
          <cell r="D120" t="str">
            <v>Failed To Fill</v>
          </cell>
          <cell r="F120">
            <v>29</v>
          </cell>
        </row>
        <row r="121">
          <cell r="D121" t="str">
            <v>Failed To Fill</v>
          </cell>
          <cell r="F121">
            <v>29</v>
          </cell>
        </row>
        <row r="122">
          <cell r="D122" t="str">
            <v>Failed To Fill</v>
          </cell>
          <cell r="F122">
            <v>29</v>
          </cell>
        </row>
        <row r="123">
          <cell r="D123" t="str">
            <v>Failed To Fill</v>
          </cell>
          <cell r="F123">
            <v>29</v>
          </cell>
        </row>
        <row r="124">
          <cell r="D124" t="str">
            <v>Failed To Fill</v>
          </cell>
          <cell r="F124">
            <v>30</v>
          </cell>
        </row>
        <row r="125">
          <cell r="D125" t="str">
            <v>Failed To Fill</v>
          </cell>
          <cell r="F125">
            <v>30</v>
          </cell>
        </row>
        <row r="126">
          <cell r="D126" t="str">
            <v>Failed To Fill</v>
          </cell>
          <cell r="F126">
            <v>30</v>
          </cell>
        </row>
        <row r="127">
          <cell r="D127" t="str">
            <v>Failed To Fill</v>
          </cell>
          <cell r="F127">
            <v>30</v>
          </cell>
        </row>
        <row r="128">
          <cell r="D128" t="str">
            <v>Failed To Fill</v>
          </cell>
          <cell r="F128">
            <v>30</v>
          </cell>
        </row>
        <row r="129">
          <cell r="D129" t="str">
            <v>Failed To Fill</v>
          </cell>
          <cell r="F129">
            <v>30</v>
          </cell>
        </row>
        <row r="130">
          <cell r="D130" t="str">
            <v>Failed To Fill</v>
          </cell>
          <cell r="F130">
            <v>30</v>
          </cell>
        </row>
        <row r="131">
          <cell r="D131" t="str">
            <v>Failed To Fill</v>
          </cell>
          <cell r="F131">
            <v>30</v>
          </cell>
        </row>
        <row r="132">
          <cell r="D132" t="str">
            <v>Failed To Fill</v>
          </cell>
          <cell r="F132">
            <v>30</v>
          </cell>
        </row>
        <row r="133">
          <cell r="D133" t="str">
            <v>Failed To Fill</v>
          </cell>
          <cell r="F133">
            <v>30</v>
          </cell>
        </row>
        <row r="134">
          <cell r="D134" t="str">
            <v>Failed To Fill</v>
          </cell>
          <cell r="F134">
            <v>31</v>
          </cell>
        </row>
        <row r="135">
          <cell r="D135" t="str">
            <v>Failed To Fill</v>
          </cell>
          <cell r="F135">
            <v>31</v>
          </cell>
        </row>
        <row r="136">
          <cell r="D136" t="str">
            <v>Failed To Fill</v>
          </cell>
          <cell r="F136">
            <v>31</v>
          </cell>
        </row>
        <row r="137">
          <cell r="D137" t="str">
            <v>Failed To Fill</v>
          </cell>
          <cell r="F137">
            <v>31</v>
          </cell>
        </row>
        <row r="138">
          <cell r="D138" t="str">
            <v>Failed To Fill</v>
          </cell>
          <cell r="F138">
            <v>31</v>
          </cell>
        </row>
        <row r="139">
          <cell r="D139" t="str">
            <v>Failed To Fill</v>
          </cell>
          <cell r="F139">
            <v>31</v>
          </cell>
        </row>
        <row r="140">
          <cell r="D140" t="str">
            <v>Failed To Fill</v>
          </cell>
          <cell r="F140">
            <v>32</v>
          </cell>
        </row>
        <row r="141">
          <cell r="D141" t="str">
            <v>Failed To Fill</v>
          </cell>
          <cell r="F141">
            <v>33</v>
          </cell>
        </row>
        <row r="142">
          <cell r="D142" t="str">
            <v>Failed To Fill</v>
          </cell>
          <cell r="F142">
            <v>33</v>
          </cell>
        </row>
        <row r="143">
          <cell r="D143" t="str">
            <v>Failed To Fill</v>
          </cell>
          <cell r="F143">
            <v>33</v>
          </cell>
        </row>
        <row r="144">
          <cell r="D144" t="str">
            <v>Failed To Fill</v>
          </cell>
          <cell r="F144">
            <v>33</v>
          </cell>
        </row>
        <row r="145">
          <cell r="D145" t="str">
            <v>Failed To Fill</v>
          </cell>
          <cell r="F145">
            <v>33</v>
          </cell>
        </row>
        <row r="146">
          <cell r="D146" t="str">
            <v>Failed To Fill</v>
          </cell>
          <cell r="F146">
            <v>33</v>
          </cell>
        </row>
        <row r="147">
          <cell r="D147" t="str">
            <v>Failed To Fill</v>
          </cell>
          <cell r="F147">
            <v>33</v>
          </cell>
        </row>
        <row r="148">
          <cell r="D148" t="str">
            <v>Failed To Fill</v>
          </cell>
          <cell r="F148">
            <v>33</v>
          </cell>
        </row>
        <row r="149">
          <cell r="D149" t="str">
            <v>Failed To Fill</v>
          </cell>
          <cell r="F149">
            <v>34</v>
          </cell>
        </row>
        <row r="150">
          <cell r="D150" t="str">
            <v>Failed To Fill</v>
          </cell>
          <cell r="F150">
            <v>34</v>
          </cell>
        </row>
        <row r="151">
          <cell r="D151" t="str">
            <v>Failed To Fill</v>
          </cell>
          <cell r="F151">
            <v>34</v>
          </cell>
        </row>
        <row r="152">
          <cell r="D152" t="str">
            <v>Failed To Fill</v>
          </cell>
          <cell r="F152">
            <v>34</v>
          </cell>
        </row>
        <row r="153">
          <cell r="D153" t="str">
            <v>Failed To Fill</v>
          </cell>
          <cell r="F153">
            <v>34</v>
          </cell>
        </row>
        <row r="154">
          <cell r="D154" t="str">
            <v>Failed To Fill</v>
          </cell>
          <cell r="F154">
            <v>34</v>
          </cell>
        </row>
        <row r="155">
          <cell r="D155" t="str">
            <v>Failed To Fill</v>
          </cell>
          <cell r="F155">
            <v>36</v>
          </cell>
        </row>
        <row r="156">
          <cell r="D156" t="str">
            <v>Failed To Fill</v>
          </cell>
          <cell r="F156">
            <v>35</v>
          </cell>
        </row>
        <row r="157">
          <cell r="D157" t="str">
            <v>Failed To Fill</v>
          </cell>
          <cell r="F157">
            <v>35</v>
          </cell>
        </row>
        <row r="158">
          <cell r="D158" t="str">
            <v>Failed To Fill</v>
          </cell>
          <cell r="F158">
            <v>35</v>
          </cell>
        </row>
        <row r="159">
          <cell r="D159" t="str">
            <v>Failed To Fill</v>
          </cell>
          <cell r="F159">
            <v>35</v>
          </cell>
        </row>
        <row r="160">
          <cell r="D160" t="str">
            <v>Failed To Fill</v>
          </cell>
          <cell r="F160">
            <v>35</v>
          </cell>
        </row>
        <row r="161">
          <cell r="D161" t="str">
            <v>Failed To Fill</v>
          </cell>
          <cell r="F161">
            <v>35</v>
          </cell>
        </row>
        <row r="162">
          <cell r="D162" t="str">
            <v>Failed To Fill</v>
          </cell>
          <cell r="F162">
            <v>35</v>
          </cell>
        </row>
        <row r="163">
          <cell r="D163" t="str">
            <v>Failed To Fill</v>
          </cell>
          <cell r="F163">
            <v>35</v>
          </cell>
        </row>
        <row r="164">
          <cell r="D164" t="str">
            <v>Failed To Fill</v>
          </cell>
          <cell r="F164">
            <v>35</v>
          </cell>
        </row>
        <row r="165">
          <cell r="D165" t="str">
            <v>Failed To Fill</v>
          </cell>
          <cell r="F165">
            <v>37</v>
          </cell>
        </row>
        <row r="166">
          <cell r="D166" t="str">
            <v>Failed To Fill</v>
          </cell>
          <cell r="F166">
            <v>36</v>
          </cell>
        </row>
        <row r="167">
          <cell r="D167" t="str">
            <v>Failed To Fill</v>
          </cell>
          <cell r="F167">
            <v>36</v>
          </cell>
        </row>
        <row r="168">
          <cell r="D168" t="str">
            <v>Failed To Fill</v>
          </cell>
          <cell r="F168">
            <v>36</v>
          </cell>
        </row>
        <row r="169">
          <cell r="D169" t="str">
            <v>Failed To Fill</v>
          </cell>
          <cell r="F169">
            <v>36</v>
          </cell>
        </row>
        <row r="170">
          <cell r="D170" t="str">
            <v>Failed To Fill</v>
          </cell>
          <cell r="F170">
            <v>36</v>
          </cell>
        </row>
        <row r="171">
          <cell r="D171" t="str">
            <v>Failed To Fill</v>
          </cell>
          <cell r="F171">
            <v>38</v>
          </cell>
        </row>
        <row r="172">
          <cell r="D172" t="str">
            <v>Failed To Fill</v>
          </cell>
          <cell r="F172">
            <v>37</v>
          </cell>
        </row>
        <row r="173">
          <cell r="D173" t="str">
            <v>Failed To Fill</v>
          </cell>
          <cell r="F173">
            <v>37</v>
          </cell>
        </row>
        <row r="174">
          <cell r="D174" t="str">
            <v>Failed To Fill</v>
          </cell>
          <cell r="F174">
            <v>37</v>
          </cell>
        </row>
        <row r="175">
          <cell r="D175" t="str">
            <v>Failed To Fill</v>
          </cell>
          <cell r="F175">
            <v>37</v>
          </cell>
        </row>
        <row r="176">
          <cell r="D176" t="str">
            <v>Failed To Fill</v>
          </cell>
          <cell r="F176">
            <v>38</v>
          </cell>
        </row>
        <row r="177">
          <cell r="D177" t="str">
            <v>Failed To Fill</v>
          </cell>
          <cell r="F177">
            <v>38</v>
          </cell>
        </row>
        <row r="178">
          <cell r="D178" t="str">
            <v>Failed To Fill</v>
          </cell>
          <cell r="F178">
            <v>38</v>
          </cell>
        </row>
        <row r="179">
          <cell r="D179" t="str">
            <v>Failed To Fill</v>
          </cell>
          <cell r="F179">
            <v>38</v>
          </cell>
        </row>
        <row r="180">
          <cell r="D180" t="str">
            <v>Failed To Fill</v>
          </cell>
          <cell r="F180">
            <v>38</v>
          </cell>
        </row>
        <row r="181">
          <cell r="D181" t="str">
            <v>Failed To Fill</v>
          </cell>
          <cell r="F181">
            <v>39</v>
          </cell>
        </row>
        <row r="182">
          <cell r="D182" t="str">
            <v>Failed To Fill</v>
          </cell>
          <cell r="F182">
            <v>38</v>
          </cell>
        </row>
        <row r="183">
          <cell r="D183" t="str">
            <v>Failed To Fill</v>
          </cell>
          <cell r="F183">
            <v>39</v>
          </cell>
        </row>
        <row r="184">
          <cell r="D184" t="str">
            <v>Failed To Fill</v>
          </cell>
          <cell r="F184">
            <v>39</v>
          </cell>
        </row>
        <row r="185">
          <cell r="D185" t="str">
            <v>Failed To Fill</v>
          </cell>
          <cell r="F185">
            <v>38</v>
          </cell>
        </row>
        <row r="186">
          <cell r="D186" t="str">
            <v>Failed To Fill</v>
          </cell>
          <cell r="F186">
            <v>38</v>
          </cell>
        </row>
        <row r="187">
          <cell r="D187" t="str">
            <v>Failed To Fill</v>
          </cell>
          <cell r="F187">
            <v>38</v>
          </cell>
        </row>
        <row r="188">
          <cell r="D188" t="str">
            <v>Failed To Fill</v>
          </cell>
          <cell r="F188">
            <v>38</v>
          </cell>
        </row>
        <row r="189">
          <cell r="D189" t="str">
            <v>Failed To Fill</v>
          </cell>
          <cell r="F189">
            <v>39</v>
          </cell>
        </row>
        <row r="190">
          <cell r="D190" t="str">
            <v>Failed To Fill</v>
          </cell>
          <cell r="F190">
            <v>39</v>
          </cell>
        </row>
        <row r="191">
          <cell r="D191" t="str">
            <v>Failed To Fill</v>
          </cell>
          <cell r="F191">
            <v>39</v>
          </cell>
        </row>
        <row r="192">
          <cell r="D192" t="str">
            <v>Failed To Fill</v>
          </cell>
          <cell r="F192">
            <v>39</v>
          </cell>
        </row>
        <row r="193">
          <cell r="D193" t="str">
            <v>Failed To Fill</v>
          </cell>
          <cell r="F193">
            <v>39</v>
          </cell>
        </row>
        <row r="194">
          <cell r="D194" t="str">
            <v>Failed To Fill</v>
          </cell>
          <cell r="F194">
            <v>39</v>
          </cell>
        </row>
        <row r="195">
          <cell r="D195" t="str">
            <v>Failed To Fill</v>
          </cell>
          <cell r="F195">
            <v>39</v>
          </cell>
        </row>
        <row r="196">
          <cell r="D196" t="str">
            <v>Failed To Fill</v>
          </cell>
          <cell r="F196">
            <v>39</v>
          </cell>
        </row>
        <row r="197">
          <cell r="D197" t="str">
            <v>Failed To Fill</v>
          </cell>
          <cell r="F197">
            <v>39</v>
          </cell>
        </row>
        <row r="198">
          <cell r="D198" t="str">
            <v>Failed To Fill</v>
          </cell>
          <cell r="F198">
            <v>39</v>
          </cell>
        </row>
        <row r="199">
          <cell r="D199" t="str">
            <v>Failed To Fill</v>
          </cell>
          <cell r="F199">
            <v>39</v>
          </cell>
        </row>
        <row r="200">
          <cell r="D200" t="str">
            <v>Failed To Fill</v>
          </cell>
          <cell r="F200">
            <v>39</v>
          </cell>
        </row>
        <row r="201">
          <cell r="D201" t="str">
            <v>Failed To Fill</v>
          </cell>
          <cell r="F201">
            <v>39</v>
          </cell>
        </row>
        <row r="202">
          <cell r="D202" t="str">
            <v>Failed To Fill</v>
          </cell>
          <cell r="F202">
            <v>39</v>
          </cell>
        </row>
        <row r="203">
          <cell r="D203" t="str">
            <v>Filled</v>
          </cell>
          <cell r="F203">
            <v>6</v>
          </cell>
        </row>
        <row r="204">
          <cell r="D204" t="str">
            <v>Filled</v>
          </cell>
          <cell r="F204">
            <v>6</v>
          </cell>
        </row>
        <row r="205">
          <cell r="D205" t="str">
            <v>Filled</v>
          </cell>
          <cell r="F205">
            <v>4</v>
          </cell>
        </row>
        <row r="206">
          <cell r="D206" t="str">
            <v>Filled</v>
          </cell>
          <cell r="F206">
            <v>5</v>
          </cell>
        </row>
        <row r="207">
          <cell r="D207" t="str">
            <v>Filled</v>
          </cell>
          <cell r="F207">
            <v>6</v>
          </cell>
        </row>
        <row r="208">
          <cell r="D208" t="str">
            <v>Filled</v>
          </cell>
          <cell r="F208">
            <v>6</v>
          </cell>
        </row>
        <row r="209">
          <cell r="D209" t="str">
            <v>Filled</v>
          </cell>
          <cell r="F209">
            <v>6</v>
          </cell>
        </row>
        <row r="210">
          <cell r="D210" t="str">
            <v>Filled</v>
          </cell>
          <cell r="F210">
            <v>6</v>
          </cell>
        </row>
        <row r="211">
          <cell r="D211" t="str">
            <v>Filled</v>
          </cell>
          <cell r="F211">
            <v>11</v>
          </cell>
        </row>
        <row r="212">
          <cell r="D212" t="str">
            <v>Filled</v>
          </cell>
          <cell r="F212">
            <v>11</v>
          </cell>
        </row>
        <row r="213">
          <cell r="D213" t="str">
            <v>Filled</v>
          </cell>
          <cell r="F213">
            <v>11</v>
          </cell>
        </row>
        <row r="214">
          <cell r="D214" t="str">
            <v>Filled</v>
          </cell>
          <cell r="F214">
            <v>6</v>
          </cell>
        </row>
        <row r="215">
          <cell r="D215" t="str">
            <v>Filled</v>
          </cell>
          <cell r="F215">
            <v>9</v>
          </cell>
        </row>
        <row r="216">
          <cell r="D216" t="str">
            <v>Filled</v>
          </cell>
          <cell r="F216">
            <v>9</v>
          </cell>
        </row>
        <row r="217">
          <cell r="D217" t="str">
            <v>Filled</v>
          </cell>
          <cell r="F217">
            <v>7</v>
          </cell>
        </row>
        <row r="218">
          <cell r="D218" t="str">
            <v>Filled</v>
          </cell>
          <cell r="F218">
            <v>8</v>
          </cell>
        </row>
        <row r="219">
          <cell r="D219" t="str">
            <v>Filled</v>
          </cell>
          <cell r="F219">
            <v>8</v>
          </cell>
        </row>
        <row r="220">
          <cell r="D220" t="str">
            <v>Filled</v>
          </cell>
          <cell r="F220">
            <v>9</v>
          </cell>
        </row>
        <row r="221">
          <cell r="D221" t="str">
            <v>Filled</v>
          </cell>
          <cell r="F221">
            <v>9</v>
          </cell>
        </row>
        <row r="222">
          <cell r="D222" t="str">
            <v>Filled</v>
          </cell>
          <cell r="F222">
            <v>9</v>
          </cell>
        </row>
        <row r="223">
          <cell r="D223" t="str">
            <v>Filled</v>
          </cell>
          <cell r="F223">
            <v>9</v>
          </cell>
        </row>
        <row r="224">
          <cell r="D224" t="str">
            <v>Filled</v>
          </cell>
          <cell r="F224">
            <v>7</v>
          </cell>
        </row>
        <row r="225">
          <cell r="D225" t="str">
            <v>Filled</v>
          </cell>
          <cell r="F225">
            <v>7</v>
          </cell>
        </row>
        <row r="226">
          <cell r="D226" t="str">
            <v>Filled</v>
          </cell>
          <cell r="F226">
            <v>7</v>
          </cell>
        </row>
        <row r="227">
          <cell r="D227" t="str">
            <v>Filled</v>
          </cell>
          <cell r="F227">
            <v>10</v>
          </cell>
        </row>
        <row r="228">
          <cell r="D228" t="str">
            <v>Filled</v>
          </cell>
          <cell r="F228">
            <v>7</v>
          </cell>
        </row>
        <row r="229">
          <cell r="D229" t="str">
            <v>Filled</v>
          </cell>
          <cell r="F229">
            <v>7</v>
          </cell>
        </row>
        <row r="230">
          <cell r="D230" t="str">
            <v>Filled</v>
          </cell>
          <cell r="F230">
            <v>7</v>
          </cell>
        </row>
        <row r="231">
          <cell r="D231" t="str">
            <v>Filled</v>
          </cell>
          <cell r="F231">
            <v>11</v>
          </cell>
        </row>
        <row r="232">
          <cell r="D232" t="str">
            <v>Filled</v>
          </cell>
          <cell r="F232">
            <v>8</v>
          </cell>
        </row>
        <row r="233">
          <cell r="D233" t="str">
            <v>Filled</v>
          </cell>
          <cell r="F233">
            <v>7</v>
          </cell>
        </row>
        <row r="234">
          <cell r="D234" t="str">
            <v>Filled</v>
          </cell>
          <cell r="F234">
            <v>8</v>
          </cell>
        </row>
        <row r="235">
          <cell r="D235" t="str">
            <v>Filled</v>
          </cell>
          <cell r="F235">
            <v>8</v>
          </cell>
        </row>
        <row r="236">
          <cell r="D236" t="str">
            <v>Filled</v>
          </cell>
          <cell r="F236">
            <v>9</v>
          </cell>
        </row>
        <row r="237">
          <cell r="D237" t="str">
            <v>Filled</v>
          </cell>
          <cell r="F237">
            <v>8</v>
          </cell>
        </row>
        <row r="238">
          <cell r="D238" t="str">
            <v>Filled</v>
          </cell>
          <cell r="F238">
            <v>8</v>
          </cell>
        </row>
        <row r="239">
          <cell r="D239" t="str">
            <v>Filled</v>
          </cell>
          <cell r="F239">
            <v>9</v>
          </cell>
        </row>
        <row r="240">
          <cell r="D240" t="str">
            <v>Filled</v>
          </cell>
          <cell r="F240">
            <v>9</v>
          </cell>
        </row>
        <row r="241">
          <cell r="D241" t="str">
            <v>Filled</v>
          </cell>
          <cell r="F241">
            <v>10</v>
          </cell>
        </row>
        <row r="242">
          <cell r="D242" t="str">
            <v>Filled</v>
          </cell>
          <cell r="F242">
            <v>11</v>
          </cell>
        </row>
        <row r="243">
          <cell r="D243" t="str">
            <v>Filled</v>
          </cell>
          <cell r="F243">
            <v>12</v>
          </cell>
        </row>
        <row r="244">
          <cell r="D244" t="str">
            <v>Filled</v>
          </cell>
          <cell r="F244">
            <v>10</v>
          </cell>
        </row>
        <row r="245">
          <cell r="D245" t="str">
            <v>Filled</v>
          </cell>
          <cell r="F245">
            <v>10</v>
          </cell>
        </row>
        <row r="246">
          <cell r="D246" t="str">
            <v>Filled</v>
          </cell>
          <cell r="F246">
            <v>9</v>
          </cell>
        </row>
        <row r="247">
          <cell r="D247" t="str">
            <v>Filled</v>
          </cell>
          <cell r="F247">
            <v>9</v>
          </cell>
        </row>
        <row r="248">
          <cell r="D248" t="str">
            <v>Filled</v>
          </cell>
          <cell r="F248">
            <v>17</v>
          </cell>
        </row>
        <row r="249">
          <cell r="D249" t="str">
            <v>Filled</v>
          </cell>
          <cell r="F249">
            <v>17</v>
          </cell>
        </row>
        <row r="250">
          <cell r="D250" t="str">
            <v>Filled</v>
          </cell>
          <cell r="F250">
            <v>17</v>
          </cell>
        </row>
        <row r="251">
          <cell r="D251" t="str">
            <v>Filled</v>
          </cell>
          <cell r="F251">
            <v>17</v>
          </cell>
        </row>
        <row r="252">
          <cell r="D252" t="str">
            <v>Filled</v>
          </cell>
          <cell r="F252">
            <v>9</v>
          </cell>
        </row>
        <row r="253">
          <cell r="D253" t="str">
            <v>Filled</v>
          </cell>
          <cell r="F253">
            <v>9</v>
          </cell>
        </row>
        <row r="254">
          <cell r="D254" t="str">
            <v>Filled</v>
          </cell>
          <cell r="F254">
            <v>10</v>
          </cell>
        </row>
        <row r="255">
          <cell r="D255" t="str">
            <v>Filled</v>
          </cell>
          <cell r="F255">
            <v>10</v>
          </cell>
        </row>
        <row r="256">
          <cell r="D256" t="str">
            <v>Filled</v>
          </cell>
          <cell r="F256">
            <v>10</v>
          </cell>
        </row>
        <row r="257">
          <cell r="D257" t="str">
            <v>Filled</v>
          </cell>
          <cell r="F257">
            <v>10</v>
          </cell>
        </row>
        <row r="258">
          <cell r="D258" t="str">
            <v>Filled</v>
          </cell>
          <cell r="F258">
            <v>10</v>
          </cell>
        </row>
        <row r="259">
          <cell r="D259" t="str">
            <v>Filled</v>
          </cell>
          <cell r="F259">
            <v>10</v>
          </cell>
        </row>
        <row r="260">
          <cell r="D260" t="str">
            <v>Filled</v>
          </cell>
          <cell r="F260">
            <v>10</v>
          </cell>
        </row>
        <row r="261">
          <cell r="D261" t="str">
            <v>Filled</v>
          </cell>
          <cell r="F261">
            <v>10</v>
          </cell>
        </row>
        <row r="262">
          <cell r="D262" t="str">
            <v>Filled</v>
          </cell>
          <cell r="F262">
            <v>11</v>
          </cell>
        </row>
        <row r="263">
          <cell r="D263" t="str">
            <v>Filled</v>
          </cell>
          <cell r="F263">
            <v>12</v>
          </cell>
        </row>
        <row r="264">
          <cell r="D264" t="str">
            <v>Filled</v>
          </cell>
          <cell r="F264">
            <v>10</v>
          </cell>
        </row>
        <row r="265">
          <cell r="D265" t="str">
            <v>Filled</v>
          </cell>
          <cell r="F265">
            <v>10</v>
          </cell>
        </row>
        <row r="266">
          <cell r="D266" t="str">
            <v>Filled</v>
          </cell>
          <cell r="F266">
            <v>10</v>
          </cell>
        </row>
        <row r="267">
          <cell r="D267" t="str">
            <v>Filled</v>
          </cell>
          <cell r="F267">
            <v>10</v>
          </cell>
        </row>
        <row r="268">
          <cell r="D268" t="str">
            <v>Filled</v>
          </cell>
          <cell r="F268">
            <v>10</v>
          </cell>
        </row>
        <row r="269">
          <cell r="D269" t="str">
            <v>Filled</v>
          </cell>
          <cell r="F269">
            <v>10</v>
          </cell>
        </row>
        <row r="270">
          <cell r="D270" t="str">
            <v>Filled</v>
          </cell>
          <cell r="F270">
            <v>11</v>
          </cell>
        </row>
        <row r="271">
          <cell r="D271" t="str">
            <v>Filled</v>
          </cell>
          <cell r="F271">
            <v>11</v>
          </cell>
        </row>
        <row r="272">
          <cell r="D272" t="str">
            <v>Filled</v>
          </cell>
          <cell r="F272">
            <v>10</v>
          </cell>
        </row>
        <row r="273">
          <cell r="D273" t="str">
            <v>Filled</v>
          </cell>
          <cell r="F273">
            <v>10</v>
          </cell>
        </row>
        <row r="274">
          <cell r="D274" t="str">
            <v>Filled</v>
          </cell>
          <cell r="F274">
            <v>10</v>
          </cell>
        </row>
        <row r="275">
          <cell r="D275" t="str">
            <v>Filled</v>
          </cell>
          <cell r="F275">
            <v>10</v>
          </cell>
        </row>
        <row r="276">
          <cell r="D276" t="str">
            <v>Filled</v>
          </cell>
          <cell r="F276">
            <v>11</v>
          </cell>
        </row>
        <row r="277">
          <cell r="D277" t="str">
            <v>Filled</v>
          </cell>
          <cell r="F277">
            <v>11</v>
          </cell>
        </row>
        <row r="278">
          <cell r="D278" t="str">
            <v>Filled</v>
          </cell>
          <cell r="F278">
            <v>11</v>
          </cell>
        </row>
        <row r="279">
          <cell r="D279" t="str">
            <v>Filled</v>
          </cell>
          <cell r="F279">
            <v>11</v>
          </cell>
        </row>
        <row r="280">
          <cell r="D280" t="str">
            <v>Filled</v>
          </cell>
          <cell r="F280">
            <v>12</v>
          </cell>
        </row>
        <row r="281">
          <cell r="D281" t="str">
            <v>Filled</v>
          </cell>
          <cell r="F281">
            <v>11</v>
          </cell>
        </row>
        <row r="282">
          <cell r="D282" t="str">
            <v>Filled</v>
          </cell>
          <cell r="F282">
            <v>11</v>
          </cell>
        </row>
        <row r="283">
          <cell r="D283" t="str">
            <v>Filled</v>
          </cell>
          <cell r="F283">
            <v>11</v>
          </cell>
        </row>
        <row r="284">
          <cell r="D284" t="str">
            <v>Filled</v>
          </cell>
          <cell r="F284">
            <v>11</v>
          </cell>
        </row>
        <row r="285">
          <cell r="D285" t="str">
            <v>Filled</v>
          </cell>
          <cell r="F285">
            <v>11</v>
          </cell>
        </row>
        <row r="286">
          <cell r="D286" t="str">
            <v>Filled</v>
          </cell>
          <cell r="F286">
            <v>11</v>
          </cell>
        </row>
        <row r="287">
          <cell r="D287" t="str">
            <v>Filled</v>
          </cell>
          <cell r="F287">
            <v>11</v>
          </cell>
        </row>
        <row r="288">
          <cell r="D288" t="str">
            <v>Filled</v>
          </cell>
          <cell r="F288">
            <v>11</v>
          </cell>
        </row>
        <row r="289">
          <cell r="D289" t="str">
            <v>Filled</v>
          </cell>
          <cell r="F289">
            <v>12</v>
          </cell>
        </row>
        <row r="290">
          <cell r="D290" t="str">
            <v>Filled</v>
          </cell>
          <cell r="F290">
            <v>11</v>
          </cell>
        </row>
        <row r="291">
          <cell r="D291" t="str">
            <v>Filled</v>
          </cell>
          <cell r="F291">
            <v>12</v>
          </cell>
        </row>
        <row r="292">
          <cell r="D292" t="str">
            <v>Filled</v>
          </cell>
          <cell r="F292">
            <v>12</v>
          </cell>
        </row>
        <row r="293">
          <cell r="D293" t="str">
            <v>Filled</v>
          </cell>
          <cell r="F293">
            <v>12</v>
          </cell>
        </row>
        <row r="294">
          <cell r="D294" t="str">
            <v>Filled</v>
          </cell>
          <cell r="F294">
            <v>12</v>
          </cell>
        </row>
        <row r="295">
          <cell r="D295" t="str">
            <v>Filled</v>
          </cell>
          <cell r="F295">
            <v>12</v>
          </cell>
        </row>
        <row r="296">
          <cell r="D296" t="str">
            <v>Filled</v>
          </cell>
          <cell r="F296">
            <v>12</v>
          </cell>
        </row>
        <row r="297">
          <cell r="D297" t="str">
            <v>Filled</v>
          </cell>
          <cell r="F297">
            <v>12</v>
          </cell>
        </row>
        <row r="298">
          <cell r="D298" t="str">
            <v>Filled</v>
          </cell>
          <cell r="F298">
            <v>12</v>
          </cell>
        </row>
        <row r="299">
          <cell r="D299" t="str">
            <v>Filled</v>
          </cell>
          <cell r="F299">
            <v>12</v>
          </cell>
        </row>
        <row r="300">
          <cell r="D300" t="str">
            <v>Filled</v>
          </cell>
          <cell r="F300">
            <v>12</v>
          </cell>
        </row>
        <row r="301">
          <cell r="D301" t="str">
            <v>Filled</v>
          </cell>
          <cell r="F301">
            <v>13</v>
          </cell>
        </row>
        <row r="302">
          <cell r="D302" t="str">
            <v>Filled</v>
          </cell>
          <cell r="F302">
            <v>13</v>
          </cell>
        </row>
        <row r="303">
          <cell r="D303" t="str">
            <v>Filled</v>
          </cell>
          <cell r="F303">
            <v>13</v>
          </cell>
        </row>
        <row r="304">
          <cell r="D304" t="str">
            <v>Filled</v>
          </cell>
          <cell r="F304">
            <v>13</v>
          </cell>
        </row>
        <row r="305">
          <cell r="D305" t="str">
            <v>Filled</v>
          </cell>
          <cell r="F305">
            <v>13</v>
          </cell>
        </row>
        <row r="306">
          <cell r="D306" t="str">
            <v>Filled</v>
          </cell>
          <cell r="F306">
            <v>13</v>
          </cell>
        </row>
        <row r="307">
          <cell r="D307" t="str">
            <v>Filled</v>
          </cell>
          <cell r="F307">
            <v>13</v>
          </cell>
        </row>
        <row r="308">
          <cell r="D308" t="str">
            <v>Filled</v>
          </cell>
          <cell r="F308">
            <v>15</v>
          </cell>
        </row>
        <row r="309">
          <cell r="D309" t="str">
            <v>Filled</v>
          </cell>
          <cell r="F309">
            <v>15</v>
          </cell>
        </row>
        <row r="310">
          <cell r="D310" t="str">
            <v>Filled</v>
          </cell>
          <cell r="F310">
            <v>13</v>
          </cell>
        </row>
        <row r="311">
          <cell r="D311" t="str">
            <v>Filled</v>
          </cell>
          <cell r="F311">
            <v>13</v>
          </cell>
        </row>
        <row r="312">
          <cell r="D312" t="str">
            <v>Filled</v>
          </cell>
          <cell r="F312">
            <v>13</v>
          </cell>
        </row>
        <row r="313">
          <cell r="D313" t="str">
            <v>Filled</v>
          </cell>
          <cell r="F313">
            <v>13</v>
          </cell>
        </row>
        <row r="314">
          <cell r="D314" t="str">
            <v>Filled</v>
          </cell>
          <cell r="F314">
            <v>13</v>
          </cell>
        </row>
        <row r="315">
          <cell r="D315" t="str">
            <v>Filled</v>
          </cell>
          <cell r="F315">
            <v>13</v>
          </cell>
        </row>
        <row r="316">
          <cell r="D316" t="str">
            <v>Filled</v>
          </cell>
          <cell r="F316">
            <v>14</v>
          </cell>
        </row>
        <row r="317">
          <cell r="D317" t="str">
            <v>Filled</v>
          </cell>
          <cell r="F317">
            <v>13</v>
          </cell>
        </row>
        <row r="318">
          <cell r="D318" t="str">
            <v>Filled</v>
          </cell>
          <cell r="F318">
            <v>18</v>
          </cell>
        </row>
        <row r="319">
          <cell r="D319" t="str">
            <v>Filled</v>
          </cell>
          <cell r="F319">
            <v>18</v>
          </cell>
        </row>
        <row r="320">
          <cell r="D320" t="str">
            <v>Filled</v>
          </cell>
          <cell r="F320">
            <v>16</v>
          </cell>
        </row>
        <row r="321">
          <cell r="D321" t="str">
            <v>Filled</v>
          </cell>
          <cell r="F321">
            <v>16</v>
          </cell>
        </row>
        <row r="322">
          <cell r="D322" t="str">
            <v>Filled</v>
          </cell>
          <cell r="F322">
            <v>17</v>
          </cell>
        </row>
        <row r="323">
          <cell r="D323" t="str">
            <v>Filled</v>
          </cell>
          <cell r="F323">
            <v>13</v>
          </cell>
        </row>
        <row r="324">
          <cell r="D324" t="str">
            <v>Filled</v>
          </cell>
          <cell r="F324">
            <v>14</v>
          </cell>
        </row>
        <row r="325">
          <cell r="D325" t="str">
            <v>Filled</v>
          </cell>
          <cell r="F325">
            <v>14</v>
          </cell>
        </row>
        <row r="326">
          <cell r="D326" t="str">
            <v>Filled</v>
          </cell>
          <cell r="F326">
            <v>14</v>
          </cell>
        </row>
        <row r="327">
          <cell r="D327" t="str">
            <v>Filled</v>
          </cell>
          <cell r="F327">
            <v>14</v>
          </cell>
        </row>
        <row r="328">
          <cell r="D328" t="str">
            <v>Filled</v>
          </cell>
          <cell r="F328">
            <v>14</v>
          </cell>
        </row>
        <row r="329">
          <cell r="D329" t="str">
            <v>Filled</v>
          </cell>
          <cell r="F329">
            <v>15</v>
          </cell>
        </row>
        <row r="330">
          <cell r="D330" t="str">
            <v>Filled</v>
          </cell>
          <cell r="F330">
            <v>15</v>
          </cell>
        </row>
        <row r="331">
          <cell r="D331" t="str">
            <v>Filled</v>
          </cell>
          <cell r="F331">
            <v>15</v>
          </cell>
        </row>
        <row r="332">
          <cell r="D332" t="str">
            <v>Filled</v>
          </cell>
          <cell r="F332">
            <v>16</v>
          </cell>
        </row>
        <row r="333">
          <cell r="D333" t="str">
            <v>Filled</v>
          </cell>
          <cell r="F333">
            <v>16</v>
          </cell>
        </row>
        <row r="334">
          <cell r="D334" t="str">
            <v>Filled</v>
          </cell>
          <cell r="F334">
            <v>16</v>
          </cell>
        </row>
        <row r="335">
          <cell r="D335" t="str">
            <v>Filled</v>
          </cell>
          <cell r="F335">
            <v>16</v>
          </cell>
        </row>
        <row r="336">
          <cell r="D336" t="str">
            <v>Filled</v>
          </cell>
          <cell r="F336">
            <v>16</v>
          </cell>
        </row>
        <row r="337">
          <cell r="D337" t="str">
            <v>Filled</v>
          </cell>
          <cell r="F337">
            <v>17</v>
          </cell>
        </row>
        <row r="338">
          <cell r="D338" t="str">
            <v>Filled</v>
          </cell>
          <cell r="F338">
            <v>17</v>
          </cell>
        </row>
        <row r="339">
          <cell r="D339" t="str">
            <v>Filled</v>
          </cell>
          <cell r="F339">
            <v>17</v>
          </cell>
        </row>
        <row r="340">
          <cell r="D340" t="str">
            <v>Filled</v>
          </cell>
          <cell r="F340">
            <v>17</v>
          </cell>
        </row>
        <row r="341">
          <cell r="D341" t="str">
            <v>Filled</v>
          </cell>
          <cell r="F341">
            <v>17</v>
          </cell>
        </row>
        <row r="342">
          <cell r="D342" t="str">
            <v>Filled</v>
          </cell>
          <cell r="F342">
            <v>18</v>
          </cell>
        </row>
        <row r="343">
          <cell r="D343" t="str">
            <v>Filled</v>
          </cell>
          <cell r="F343">
            <v>18</v>
          </cell>
        </row>
        <row r="344">
          <cell r="D344" t="str">
            <v>Filled</v>
          </cell>
          <cell r="F344">
            <v>18</v>
          </cell>
        </row>
        <row r="345">
          <cell r="D345" t="str">
            <v>Filled</v>
          </cell>
          <cell r="F345">
            <v>18</v>
          </cell>
        </row>
        <row r="346">
          <cell r="D346" t="str">
            <v>Filled</v>
          </cell>
          <cell r="F346">
            <v>18</v>
          </cell>
        </row>
        <row r="347">
          <cell r="D347" t="str">
            <v>Filled</v>
          </cell>
          <cell r="F347">
            <v>19</v>
          </cell>
        </row>
        <row r="348">
          <cell r="D348" t="str">
            <v>Filled</v>
          </cell>
          <cell r="F348">
            <v>19</v>
          </cell>
        </row>
        <row r="349">
          <cell r="D349" t="str">
            <v>Filled</v>
          </cell>
          <cell r="F349">
            <v>19</v>
          </cell>
        </row>
        <row r="350">
          <cell r="D350" t="str">
            <v>Filled</v>
          </cell>
          <cell r="F350">
            <v>19</v>
          </cell>
        </row>
        <row r="351">
          <cell r="D351" t="str">
            <v>Filled</v>
          </cell>
          <cell r="F351">
            <v>20</v>
          </cell>
        </row>
        <row r="352">
          <cell r="D352" t="str">
            <v>Filled</v>
          </cell>
          <cell r="F352">
            <v>20</v>
          </cell>
        </row>
        <row r="353">
          <cell r="D353" t="str">
            <v>Filled</v>
          </cell>
          <cell r="F353">
            <v>20</v>
          </cell>
        </row>
        <row r="354">
          <cell r="D354" t="str">
            <v>Filled</v>
          </cell>
          <cell r="F354">
            <v>20</v>
          </cell>
        </row>
        <row r="355">
          <cell r="D355" t="str">
            <v>Filled</v>
          </cell>
          <cell r="F355">
            <v>20</v>
          </cell>
        </row>
        <row r="356">
          <cell r="D356" t="str">
            <v>Filled</v>
          </cell>
          <cell r="F356">
            <v>21</v>
          </cell>
        </row>
        <row r="357">
          <cell r="D357" t="str">
            <v>Filled</v>
          </cell>
          <cell r="F357">
            <v>21</v>
          </cell>
        </row>
        <row r="358">
          <cell r="D358" t="str">
            <v>Filled</v>
          </cell>
          <cell r="F358">
            <v>21</v>
          </cell>
        </row>
        <row r="359">
          <cell r="D359" t="str">
            <v>Filled</v>
          </cell>
          <cell r="F359">
            <v>21</v>
          </cell>
        </row>
        <row r="360">
          <cell r="D360" t="str">
            <v>Filled</v>
          </cell>
          <cell r="F360">
            <v>21</v>
          </cell>
        </row>
        <row r="361">
          <cell r="D361" t="str">
            <v>Filled</v>
          </cell>
          <cell r="F361">
            <v>22</v>
          </cell>
        </row>
        <row r="362">
          <cell r="D362" t="str">
            <v>Filled</v>
          </cell>
          <cell r="F362">
            <v>22</v>
          </cell>
        </row>
        <row r="363">
          <cell r="D363" t="str">
            <v>Filled</v>
          </cell>
          <cell r="F363">
            <v>14</v>
          </cell>
        </row>
        <row r="364">
          <cell r="D364" t="str">
            <v>Filled</v>
          </cell>
          <cell r="F364">
            <v>14</v>
          </cell>
        </row>
        <row r="365">
          <cell r="D365" t="str">
            <v>Filled</v>
          </cell>
          <cell r="F365">
            <v>16</v>
          </cell>
        </row>
        <row r="366">
          <cell r="D366" t="str">
            <v>Filled</v>
          </cell>
          <cell r="F366">
            <v>16</v>
          </cell>
        </row>
        <row r="367">
          <cell r="D367" t="str">
            <v>Filled</v>
          </cell>
          <cell r="F367">
            <v>17</v>
          </cell>
        </row>
        <row r="368">
          <cell r="D368" t="str">
            <v>Filled</v>
          </cell>
          <cell r="F368">
            <v>17</v>
          </cell>
        </row>
        <row r="369">
          <cell r="D369" t="str">
            <v>Filled</v>
          </cell>
          <cell r="F369">
            <v>17</v>
          </cell>
        </row>
        <row r="370">
          <cell r="D370" t="str">
            <v>Filled</v>
          </cell>
          <cell r="F370">
            <v>17</v>
          </cell>
        </row>
        <row r="371">
          <cell r="D371" t="str">
            <v>Filled</v>
          </cell>
          <cell r="F371">
            <v>17</v>
          </cell>
        </row>
        <row r="372">
          <cell r="D372" t="str">
            <v>Filled</v>
          </cell>
          <cell r="F372">
            <v>18</v>
          </cell>
        </row>
        <row r="373">
          <cell r="D373" t="str">
            <v>Filled</v>
          </cell>
          <cell r="F373">
            <v>18</v>
          </cell>
        </row>
        <row r="374">
          <cell r="D374" t="str">
            <v>Filled</v>
          </cell>
          <cell r="F374">
            <v>18</v>
          </cell>
        </row>
        <row r="375">
          <cell r="D375" t="str">
            <v>Filled</v>
          </cell>
          <cell r="F375">
            <v>18</v>
          </cell>
        </row>
        <row r="376">
          <cell r="D376" t="str">
            <v>Filled</v>
          </cell>
          <cell r="F376">
            <v>14</v>
          </cell>
        </row>
        <row r="377">
          <cell r="D377" t="str">
            <v>Filled</v>
          </cell>
          <cell r="F377">
            <v>14</v>
          </cell>
        </row>
        <row r="378">
          <cell r="D378" t="str">
            <v>Filled</v>
          </cell>
          <cell r="F378">
            <v>16</v>
          </cell>
        </row>
        <row r="379">
          <cell r="D379" t="str">
            <v>Filled</v>
          </cell>
          <cell r="F379">
            <v>14</v>
          </cell>
        </row>
        <row r="380">
          <cell r="D380" t="str">
            <v>Filled</v>
          </cell>
          <cell r="F380">
            <v>15</v>
          </cell>
        </row>
        <row r="381">
          <cell r="D381" t="str">
            <v>Filled</v>
          </cell>
          <cell r="F381">
            <v>16</v>
          </cell>
        </row>
        <row r="382">
          <cell r="D382" t="str">
            <v>Filled</v>
          </cell>
          <cell r="F382">
            <v>16</v>
          </cell>
        </row>
        <row r="383">
          <cell r="D383" t="str">
            <v>Filled</v>
          </cell>
          <cell r="F383">
            <v>16</v>
          </cell>
        </row>
        <row r="384">
          <cell r="D384" t="str">
            <v>Filled</v>
          </cell>
          <cell r="F384">
            <v>16</v>
          </cell>
        </row>
        <row r="385">
          <cell r="D385" t="str">
            <v>Filled</v>
          </cell>
          <cell r="F385">
            <v>16</v>
          </cell>
        </row>
        <row r="386">
          <cell r="D386" t="str">
            <v>Filled</v>
          </cell>
          <cell r="F386">
            <v>16</v>
          </cell>
        </row>
        <row r="387">
          <cell r="D387" t="str">
            <v>Filled</v>
          </cell>
          <cell r="F387">
            <v>16</v>
          </cell>
        </row>
        <row r="388">
          <cell r="D388" t="str">
            <v>Filled</v>
          </cell>
          <cell r="F388">
            <v>16</v>
          </cell>
        </row>
        <row r="389">
          <cell r="D389" t="str">
            <v>Filled</v>
          </cell>
          <cell r="F389">
            <v>16</v>
          </cell>
        </row>
        <row r="390">
          <cell r="D390" t="str">
            <v>Filled</v>
          </cell>
          <cell r="F390">
            <v>18</v>
          </cell>
        </row>
        <row r="391">
          <cell r="D391" t="str">
            <v>Filled</v>
          </cell>
          <cell r="F391">
            <v>16</v>
          </cell>
        </row>
        <row r="392">
          <cell r="D392" t="str">
            <v>Filled</v>
          </cell>
          <cell r="F392">
            <v>16</v>
          </cell>
        </row>
        <row r="393">
          <cell r="D393" t="str">
            <v>Filled</v>
          </cell>
          <cell r="F393">
            <v>16</v>
          </cell>
        </row>
        <row r="394">
          <cell r="D394" t="str">
            <v>Filled</v>
          </cell>
          <cell r="F394">
            <v>16</v>
          </cell>
        </row>
        <row r="395">
          <cell r="D395" t="str">
            <v>Filled</v>
          </cell>
          <cell r="F395">
            <v>17</v>
          </cell>
        </row>
        <row r="396">
          <cell r="D396" t="str">
            <v>Filled</v>
          </cell>
          <cell r="F396">
            <v>18</v>
          </cell>
        </row>
        <row r="397">
          <cell r="D397" t="str">
            <v>Filled</v>
          </cell>
          <cell r="F397">
            <v>17</v>
          </cell>
        </row>
        <row r="398">
          <cell r="D398" t="str">
            <v>Filled</v>
          </cell>
          <cell r="F398">
            <v>17</v>
          </cell>
        </row>
        <row r="399">
          <cell r="D399" t="str">
            <v>Filled</v>
          </cell>
          <cell r="F399">
            <v>17</v>
          </cell>
        </row>
        <row r="400">
          <cell r="D400" t="str">
            <v>Filled</v>
          </cell>
          <cell r="F400">
            <v>17</v>
          </cell>
        </row>
        <row r="401">
          <cell r="D401" t="str">
            <v>Filled</v>
          </cell>
          <cell r="F401">
            <v>18</v>
          </cell>
        </row>
        <row r="402">
          <cell r="D402" t="str">
            <v>Filled</v>
          </cell>
          <cell r="F402">
            <v>18</v>
          </cell>
        </row>
        <row r="403">
          <cell r="D403" t="str">
            <v>Filled</v>
          </cell>
          <cell r="F403">
            <v>18</v>
          </cell>
        </row>
        <row r="404">
          <cell r="D404" t="str">
            <v>Filled</v>
          </cell>
          <cell r="F404">
            <v>19</v>
          </cell>
        </row>
        <row r="405">
          <cell r="D405" t="str">
            <v>Filled</v>
          </cell>
          <cell r="F405">
            <v>18</v>
          </cell>
        </row>
        <row r="406">
          <cell r="D406" t="str">
            <v>Filled</v>
          </cell>
          <cell r="F406">
            <v>19</v>
          </cell>
        </row>
        <row r="407">
          <cell r="D407" t="str">
            <v>Filled</v>
          </cell>
          <cell r="F407">
            <v>19</v>
          </cell>
        </row>
        <row r="408">
          <cell r="D408" t="str">
            <v>Filled</v>
          </cell>
          <cell r="F408">
            <v>19</v>
          </cell>
        </row>
        <row r="409">
          <cell r="D409" t="str">
            <v>Filled</v>
          </cell>
          <cell r="F409">
            <v>19</v>
          </cell>
        </row>
        <row r="410">
          <cell r="D410" t="str">
            <v>Filled</v>
          </cell>
          <cell r="F410">
            <v>19</v>
          </cell>
        </row>
        <row r="411">
          <cell r="D411" t="str">
            <v>Filled</v>
          </cell>
          <cell r="F411">
            <v>19</v>
          </cell>
        </row>
        <row r="412">
          <cell r="D412" t="str">
            <v>Filled</v>
          </cell>
          <cell r="F412">
            <v>19</v>
          </cell>
        </row>
        <row r="413">
          <cell r="D413" t="str">
            <v>Filled</v>
          </cell>
          <cell r="F413">
            <v>19</v>
          </cell>
        </row>
        <row r="414">
          <cell r="D414" t="str">
            <v>Filled</v>
          </cell>
          <cell r="F414">
            <v>22</v>
          </cell>
        </row>
        <row r="415">
          <cell r="D415" t="str">
            <v>Filled</v>
          </cell>
          <cell r="F415">
            <v>20</v>
          </cell>
        </row>
        <row r="416">
          <cell r="D416" t="str">
            <v>Filled</v>
          </cell>
          <cell r="F416">
            <v>20</v>
          </cell>
        </row>
        <row r="417">
          <cell r="D417" t="str">
            <v>Filled</v>
          </cell>
          <cell r="F417">
            <v>20</v>
          </cell>
        </row>
        <row r="418">
          <cell r="D418" t="str">
            <v>Filled</v>
          </cell>
          <cell r="F418">
            <v>20</v>
          </cell>
        </row>
        <row r="419">
          <cell r="D419" t="str">
            <v>Filled</v>
          </cell>
          <cell r="F419">
            <v>20</v>
          </cell>
        </row>
        <row r="420">
          <cell r="D420" t="str">
            <v>Filled</v>
          </cell>
          <cell r="F420">
            <v>20</v>
          </cell>
        </row>
        <row r="421">
          <cell r="D421" t="str">
            <v>Filled</v>
          </cell>
          <cell r="F421">
            <v>20</v>
          </cell>
        </row>
        <row r="422">
          <cell r="D422" t="str">
            <v>Filled</v>
          </cell>
          <cell r="F422">
            <v>20</v>
          </cell>
        </row>
        <row r="423">
          <cell r="D423" t="str">
            <v>Filled</v>
          </cell>
          <cell r="F423">
            <v>21</v>
          </cell>
        </row>
        <row r="424">
          <cell r="D424" t="str">
            <v>Filled</v>
          </cell>
          <cell r="F424">
            <v>21</v>
          </cell>
        </row>
        <row r="425">
          <cell r="D425" t="str">
            <v>Filled</v>
          </cell>
          <cell r="F425">
            <v>21</v>
          </cell>
        </row>
        <row r="426">
          <cell r="D426" t="str">
            <v>Filled</v>
          </cell>
          <cell r="F426">
            <v>21</v>
          </cell>
        </row>
        <row r="427">
          <cell r="D427" t="str">
            <v>Filled</v>
          </cell>
          <cell r="F427">
            <v>21</v>
          </cell>
        </row>
        <row r="428">
          <cell r="D428" t="str">
            <v>Filled</v>
          </cell>
          <cell r="F428">
            <v>22</v>
          </cell>
        </row>
        <row r="429">
          <cell r="D429" t="str">
            <v>Filled</v>
          </cell>
          <cell r="F429">
            <v>22</v>
          </cell>
        </row>
        <row r="430">
          <cell r="D430" t="str">
            <v>Filled</v>
          </cell>
          <cell r="F430">
            <v>22</v>
          </cell>
        </row>
        <row r="431">
          <cell r="D431" t="str">
            <v>Filled</v>
          </cell>
          <cell r="F431">
            <v>23</v>
          </cell>
        </row>
        <row r="432">
          <cell r="D432" t="str">
            <v>Filled</v>
          </cell>
          <cell r="F432">
            <v>23</v>
          </cell>
        </row>
        <row r="433">
          <cell r="D433" t="str">
            <v>Filled</v>
          </cell>
          <cell r="F433">
            <v>23</v>
          </cell>
        </row>
        <row r="434">
          <cell r="D434" t="str">
            <v>Filled</v>
          </cell>
          <cell r="F434">
            <v>23</v>
          </cell>
        </row>
        <row r="435">
          <cell r="D435" t="str">
            <v>Filled</v>
          </cell>
          <cell r="F435">
            <v>23</v>
          </cell>
        </row>
        <row r="436">
          <cell r="D436" t="str">
            <v>Filled</v>
          </cell>
          <cell r="F436">
            <v>24</v>
          </cell>
        </row>
        <row r="437">
          <cell r="D437" t="str">
            <v>Filled</v>
          </cell>
          <cell r="F437">
            <v>24</v>
          </cell>
        </row>
        <row r="438">
          <cell r="D438" t="str">
            <v>Filled</v>
          </cell>
          <cell r="F438">
            <v>24</v>
          </cell>
        </row>
        <row r="439">
          <cell r="D439" t="str">
            <v>Filled</v>
          </cell>
          <cell r="F439">
            <v>24</v>
          </cell>
        </row>
        <row r="440">
          <cell r="D440" t="str">
            <v>Filled</v>
          </cell>
          <cell r="F440">
            <v>24</v>
          </cell>
        </row>
        <row r="441">
          <cell r="D441" t="str">
            <v>Filled</v>
          </cell>
          <cell r="F441">
            <v>25</v>
          </cell>
        </row>
        <row r="442">
          <cell r="D442" t="str">
            <v>Filled</v>
          </cell>
          <cell r="F442">
            <v>25</v>
          </cell>
        </row>
        <row r="443">
          <cell r="D443" t="str">
            <v>Filled</v>
          </cell>
          <cell r="F443">
            <v>25</v>
          </cell>
        </row>
        <row r="444">
          <cell r="D444" t="str">
            <v>Filled</v>
          </cell>
          <cell r="F444">
            <v>25</v>
          </cell>
        </row>
        <row r="445">
          <cell r="D445" t="str">
            <v>Filled</v>
          </cell>
          <cell r="F445">
            <v>21</v>
          </cell>
        </row>
        <row r="446">
          <cell r="D446" t="str">
            <v>Filled</v>
          </cell>
          <cell r="F446">
            <v>20</v>
          </cell>
        </row>
        <row r="447">
          <cell r="D447" t="str">
            <v>Filled</v>
          </cell>
          <cell r="F447">
            <v>20</v>
          </cell>
        </row>
        <row r="448">
          <cell r="D448" t="str">
            <v>Filled</v>
          </cell>
          <cell r="F448">
            <v>20</v>
          </cell>
        </row>
        <row r="449">
          <cell r="D449" t="str">
            <v>Filled</v>
          </cell>
          <cell r="F449">
            <v>20</v>
          </cell>
        </row>
        <row r="450">
          <cell r="D450" t="str">
            <v>Filled</v>
          </cell>
          <cell r="F450">
            <v>22</v>
          </cell>
        </row>
        <row r="451">
          <cell r="D451" t="str">
            <v>Filled</v>
          </cell>
          <cell r="F451">
            <v>21</v>
          </cell>
        </row>
        <row r="452">
          <cell r="D452" t="str">
            <v>Filled</v>
          </cell>
          <cell r="F452">
            <v>20</v>
          </cell>
        </row>
        <row r="453">
          <cell r="D453" t="str">
            <v>Filled</v>
          </cell>
          <cell r="F453">
            <v>20</v>
          </cell>
        </row>
        <row r="454">
          <cell r="D454" t="str">
            <v>Filled</v>
          </cell>
          <cell r="F454">
            <v>20</v>
          </cell>
        </row>
        <row r="455">
          <cell r="D455" t="str">
            <v>Filled</v>
          </cell>
          <cell r="F455">
            <v>21</v>
          </cell>
        </row>
        <row r="456">
          <cell r="D456" t="str">
            <v>Filled</v>
          </cell>
          <cell r="F456">
            <v>23</v>
          </cell>
        </row>
        <row r="457">
          <cell r="D457" t="str">
            <v>Filled</v>
          </cell>
          <cell r="F457">
            <v>21</v>
          </cell>
        </row>
        <row r="458">
          <cell r="D458" t="str">
            <v>Filled</v>
          </cell>
          <cell r="F458">
            <v>21</v>
          </cell>
        </row>
        <row r="459">
          <cell r="D459" t="str">
            <v>Filled</v>
          </cell>
          <cell r="F459">
            <v>21</v>
          </cell>
        </row>
        <row r="460">
          <cell r="D460" t="str">
            <v>Filled</v>
          </cell>
          <cell r="F460">
            <v>21</v>
          </cell>
        </row>
        <row r="461">
          <cell r="D461" t="str">
            <v>Filled</v>
          </cell>
          <cell r="F461">
            <v>18</v>
          </cell>
        </row>
        <row r="462">
          <cell r="D462" t="str">
            <v>Filled</v>
          </cell>
          <cell r="F462">
            <v>18</v>
          </cell>
        </row>
        <row r="463">
          <cell r="D463" t="str">
            <v>Filled</v>
          </cell>
          <cell r="F463">
            <v>18</v>
          </cell>
        </row>
        <row r="464">
          <cell r="D464" t="str">
            <v>Filled</v>
          </cell>
          <cell r="F464">
            <v>18</v>
          </cell>
        </row>
        <row r="465">
          <cell r="D465" t="str">
            <v>Filled</v>
          </cell>
          <cell r="F465">
            <v>18</v>
          </cell>
        </row>
        <row r="466">
          <cell r="D466" t="str">
            <v>Filled</v>
          </cell>
          <cell r="F466">
            <v>19</v>
          </cell>
        </row>
        <row r="467">
          <cell r="D467" t="str">
            <v>Filled</v>
          </cell>
          <cell r="F467">
            <v>19</v>
          </cell>
        </row>
        <row r="468">
          <cell r="D468" t="str">
            <v>Filled</v>
          </cell>
          <cell r="F468">
            <v>19</v>
          </cell>
        </row>
        <row r="469">
          <cell r="D469" t="str">
            <v>Filled</v>
          </cell>
          <cell r="F469">
            <v>19</v>
          </cell>
        </row>
        <row r="470">
          <cell r="D470" t="str">
            <v>Filled</v>
          </cell>
          <cell r="F470">
            <v>20</v>
          </cell>
        </row>
        <row r="471">
          <cell r="D471" t="str">
            <v>Filled</v>
          </cell>
          <cell r="F471">
            <v>20</v>
          </cell>
        </row>
        <row r="472">
          <cell r="D472" t="str">
            <v>Filled</v>
          </cell>
          <cell r="F472">
            <v>20</v>
          </cell>
        </row>
        <row r="473">
          <cell r="D473" t="str">
            <v>Filled</v>
          </cell>
          <cell r="F473">
            <v>20</v>
          </cell>
        </row>
        <row r="474">
          <cell r="D474" t="str">
            <v>Filled</v>
          </cell>
          <cell r="F474">
            <v>20</v>
          </cell>
        </row>
        <row r="475">
          <cell r="D475" t="str">
            <v>Filled</v>
          </cell>
          <cell r="F475">
            <v>21</v>
          </cell>
        </row>
        <row r="476">
          <cell r="D476" t="str">
            <v>Filled</v>
          </cell>
          <cell r="F476">
            <v>21</v>
          </cell>
        </row>
        <row r="477">
          <cell r="D477" t="str">
            <v>Filled</v>
          </cell>
          <cell r="F477">
            <v>21</v>
          </cell>
        </row>
        <row r="478">
          <cell r="D478" t="str">
            <v>Filled</v>
          </cell>
          <cell r="F478">
            <v>21</v>
          </cell>
        </row>
        <row r="479">
          <cell r="D479" t="str">
            <v>Filled</v>
          </cell>
          <cell r="F479">
            <v>21</v>
          </cell>
        </row>
        <row r="480">
          <cell r="D480" t="str">
            <v>Filled</v>
          </cell>
          <cell r="F480">
            <v>22</v>
          </cell>
        </row>
        <row r="481">
          <cell r="D481" t="str">
            <v>Filled</v>
          </cell>
          <cell r="F481">
            <v>22</v>
          </cell>
        </row>
        <row r="482">
          <cell r="D482" t="str">
            <v>Filled</v>
          </cell>
          <cell r="F482">
            <v>22</v>
          </cell>
        </row>
        <row r="483">
          <cell r="D483" t="str">
            <v>Filled</v>
          </cell>
          <cell r="F483">
            <v>23</v>
          </cell>
        </row>
        <row r="484">
          <cell r="D484" t="str">
            <v>Filled</v>
          </cell>
          <cell r="F484">
            <v>23</v>
          </cell>
        </row>
        <row r="485">
          <cell r="D485" t="str">
            <v>Filled</v>
          </cell>
          <cell r="F485">
            <v>23</v>
          </cell>
        </row>
        <row r="486">
          <cell r="D486" t="str">
            <v>Filled</v>
          </cell>
          <cell r="F486">
            <v>23</v>
          </cell>
        </row>
        <row r="487">
          <cell r="D487" t="str">
            <v>Filled</v>
          </cell>
          <cell r="F487">
            <v>23</v>
          </cell>
        </row>
        <row r="488">
          <cell r="D488" t="str">
            <v>Filled</v>
          </cell>
          <cell r="F488">
            <v>24</v>
          </cell>
        </row>
        <row r="489">
          <cell r="D489" t="str">
            <v>Filled</v>
          </cell>
          <cell r="F489">
            <v>24</v>
          </cell>
        </row>
        <row r="490">
          <cell r="D490" t="str">
            <v>Filled</v>
          </cell>
          <cell r="F490">
            <v>24</v>
          </cell>
        </row>
        <row r="491">
          <cell r="D491" t="str">
            <v>Filled</v>
          </cell>
          <cell r="F491">
            <v>24</v>
          </cell>
        </row>
        <row r="492">
          <cell r="D492" t="str">
            <v>Filled</v>
          </cell>
          <cell r="F492">
            <v>21</v>
          </cell>
        </row>
        <row r="493">
          <cell r="D493" t="str">
            <v>Filled</v>
          </cell>
          <cell r="F493">
            <v>21</v>
          </cell>
        </row>
        <row r="494">
          <cell r="D494" t="str">
            <v>Filled</v>
          </cell>
          <cell r="F494">
            <v>21</v>
          </cell>
        </row>
        <row r="495">
          <cell r="D495" t="str">
            <v>Filled</v>
          </cell>
          <cell r="F495">
            <v>22</v>
          </cell>
        </row>
        <row r="496">
          <cell r="D496" t="str">
            <v>Filled</v>
          </cell>
          <cell r="F496">
            <v>22</v>
          </cell>
        </row>
        <row r="497">
          <cell r="D497" t="str">
            <v>Filled</v>
          </cell>
          <cell r="F497">
            <v>22</v>
          </cell>
        </row>
        <row r="498">
          <cell r="D498" t="str">
            <v>Filled</v>
          </cell>
          <cell r="F498">
            <v>23</v>
          </cell>
        </row>
        <row r="499">
          <cell r="D499" t="str">
            <v>Filled</v>
          </cell>
          <cell r="F499">
            <v>23</v>
          </cell>
        </row>
        <row r="500">
          <cell r="D500" t="str">
            <v>Filled</v>
          </cell>
          <cell r="F500">
            <v>23</v>
          </cell>
        </row>
        <row r="501">
          <cell r="D501" t="str">
            <v>Filled</v>
          </cell>
          <cell r="F501">
            <v>23</v>
          </cell>
        </row>
        <row r="502">
          <cell r="D502" t="str">
            <v>Filled</v>
          </cell>
          <cell r="F502">
            <v>23</v>
          </cell>
        </row>
        <row r="503">
          <cell r="D503" t="str">
            <v>Filled</v>
          </cell>
          <cell r="F503">
            <v>24</v>
          </cell>
        </row>
        <row r="504">
          <cell r="D504" t="str">
            <v>Filled</v>
          </cell>
          <cell r="F504">
            <v>24</v>
          </cell>
        </row>
        <row r="505">
          <cell r="D505" t="str">
            <v>Filled</v>
          </cell>
          <cell r="F505">
            <v>24</v>
          </cell>
        </row>
        <row r="506">
          <cell r="D506" t="str">
            <v>Filled</v>
          </cell>
          <cell r="F506">
            <v>24</v>
          </cell>
        </row>
        <row r="507">
          <cell r="D507" t="str">
            <v>Filled</v>
          </cell>
          <cell r="F507">
            <v>24</v>
          </cell>
        </row>
        <row r="508">
          <cell r="D508" t="str">
            <v>Filled</v>
          </cell>
          <cell r="F508">
            <v>25</v>
          </cell>
        </row>
        <row r="509">
          <cell r="D509" t="str">
            <v>Filled</v>
          </cell>
          <cell r="F509">
            <v>25</v>
          </cell>
        </row>
        <row r="510">
          <cell r="D510" t="str">
            <v>Filled</v>
          </cell>
          <cell r="F510">
            <v>25</v>
          </cell>
        </row>
        <row r="511">
          <cell r="D511" t="str">
            <v>Filled</v>
          </cell>
          <cell r="F511">
            <v>25</v>
          </cell>
        </row>
        <row r="512">
          <cell r="D512" t="str">
            <v>Filled</v>
          </cell>
          <cell r="F512">
            <v>27</v>
          </cell>
        </row>
        <row r="513">
          <cell r="D513" t="str">
            <v>Filled</v>
          </cell>
          <cell r="F513">
            <v>28</v>
          </cell>
        </row>
        <row r="514">
          <cell r="D514" t="str">
            <v>Filled</v>
          </cell>
          <cell r="F514">
            <v>28</v>
          </cell>
        </row>
        <row r="515">
          <cell r="D515" t="str">
            <v>Filled</v>
          </cell>
          <cell r="F515">
            <v>28</v>
          </cell>
        </row>
        <row r="516">
          <cell r="D516" t="str">
            <v>Filled</v>
          </cell>
          <cell r="F516">
            <v>28</v>
          </cell>
        </row>
        <row r="517">
          <cell r="D517" t="str">
            <v>Filled</v>
          </cell>
          <cell r="F517">
            <v>28</v>
          </cell>
        </row>
        <row r="518">
          <cell r="D518" t="str">
            <v>Filled</v>
          </cell>
          <cell r="F518">
            <v>29</v>
          </cell>
        </row>
        <row r="519">
          <cell r="D519" t="str">
            <v>Filled</v>
          </cell>
          <cell r="F519">
            <v>29</v>
          </cell>
        </row>
        <row r="520">
          <cell r="D520" t="str">
            <v>Filled</v>
          </cell>
          <cell r="F520">
            <v>29</v>
          </cell>
        </row>
        <row r="521">
          <cell r="D521" t="str">
            <v>Filled</v>
          </cell>
          <cell r="F521">
            <v>29</v>
          </cell>
        </row>
        <row r="522">
          <cell r="D522" t="str">
            <v>Filled</v>
          </cell>
          <cell r="F522">
            <v>30</v>
          </cell>
        </row>
        <row r="523">
          <cell r="D523" t="str">
            <v>Filled</v>
          </cell>
          <cell r="F523">
            <v>30</v>
          </cell>
        </row>
        <row r="524">
          <cell r="D524" t="str">
            <v>Filled</v>
          </cell>
          <cell r="F524">
            <v>23</v>
          </cell>
        </row>
        <row r="525">
          <cell r="D525" t="str">
            <v>Filled</v>
          </cell>
          <cell r="F525">
            <v>23</v>
          </cell>
        </row>
        <row r="526">
          <cell r="D526" t="str">
            <v>Filled</v>
          </cell>
          <cell r="F526">
            <v>23</v>
          </cell>
        </row>
        <row r="527">
          <cell r="D527" t="str">
            <v>Filled</v>
          </cell>
          <cell r="F527">
            <v>23</v>
          </cell>
        </row>
        <row r="528">
          <cell r="D528" t="str">
            <v>Filled</v>
          </cell>
          <cell r="F528">
            <v>25</v>
          </cell>
        </row>
        <row r="529">
          <cell r="D529" t="str">
            <v>Filled</v>
          </cell>
          <cell r="F529">
            <v>25</v>
          </cell>
        </row>
        <row r="530">
          <cell r="D530" t="str">
            <v>Filled</v>
          </cell>
          <cell r="F530">
            <v>23</v>
          </cell>
        </row>
        <row r="531">
          <cell r="D531" t="str">
            <v>Filled</v>
          </cell>
          <cell r="F531">
            <v>23</v>
          </cell>
        </row>
        <row r="532">
          <cell r="D532" t="str">
            <v>Filled</v>
          </cell>
          <cell r="F532">
            <v>24</v>
          </cell>
        </row>
        <row r="533">
          <cell r="D533" t="str">
            <v>Filled</v>
          </cell>
          <cell r="F533">
            <v>23</v>
          </cell>
        </row>
        <row r="534">
          <cell r="D534" t="str">
            <v>Filled</v>
          </cell>
          <cell r="F534">
            <v>23</v>
          </cell>
        </row>
        <row r="535">
          <cell r="D535" t="str">
            <v>Filled</v>
          </cell>
          <cell r="F535">
            <v>23</v>
          </cell>
        </row>
        <row r="536">
          <cell r="D536" t="str">
            <v>Filled</v>
          </cell>
          <cell r="F536">
            <v>24</v>
          </cell>
        </row>
        <row r="537">
          <cell r="D537" t="str">
            <v>Filled</v>
          </cell>
          <cell r="F537">
            <v>24</v>
          </cell>
        </row>
        <row r="538">
          <cell r="D538" t="str">
            <v>Filled</v>
          </cell>
          <cell r="F538">
            <v>24</v>
          </cell>
        </row>
        <row r="539">
          <cell r="D539" t="str">
            <v>Filled</v>
          </cell>
          <cell r="F539">
            <v>21</v>
          </cell>
        </row>
        <row r="540">
          <cell r="D540" t="str">
            <v>Filled</v>
          </cell>
          <cell r="F540">
            <v>23</v>
          </cell>
        </row>
        <row r="541">
          <cell r="D541" t="str">
            <v>Filled</v>
          </cell>
          <cell r="F541">
            <v>24</v>
          </cell>
        </row>
        <row r="542">
          <cell r="D542" t="str">
            <v>Filled</v>
          </cell>
          <cell r="F542">
            <v>23</v>
          </cell>
        </row>
        <row r="543">
          <cell r="D543" t="str">
            <v>Filled</v>
          </cell>
          <cell r="F543">
            <v>23</v>
          </cell>
        </row>
        <row r="544">
          <cell r="D544" t="str">
            <v>Filled</v>
          </cell>
          <cell r="F544">
            <v>25</v>
          </cell>
        </row>
        <row r="545">
          <cell r="D545" t="str">
            <v>Filled</v>
          </cell>
          <cell r="F545">
            <v>24</v>
          </cell>
        </row>
        <row r="546">
          <cell r="D546" t="str">
            <v>Filled</v>
          </cell>
          <cell r="F546">
            <v>24</v>
          </cell>
        </row>
        <row r="547">
          <cell r="D547" t="str">
            <v>Filled</v>
          </cell>
          <cell r="F547">
            <v>24</v>
          </cell>
        </row>
        <row r="548">
          <cell r="D548" t="str">
            <v>Filled</v>
          </cell>
          <cell r="F548">
            <v>24</v>
          </cell>
        </row>
        <row r="549">
          <cell r="D549" t="str">
            <v>Filled</v>
          </cell>
          <cell r="F549">
            <v>24</v>
          </cell>
        </row>
        <row r="550">
          <cell r="D550" t="str">
            <v>Filled</v>
          </cell>
          <cell r="F550">
            <v>24</v>
          </cell>
        </row>
        <row r="551">
          <cell r="D551" t="str">
            <v>Filled</v>
          </cell>
          <cell r="F551">
            <v>25</v>
          </cell>
        </row>
        <row r="552">
          <cell r="D552" t="str">
            <v>Filled</v>
          </cell>
          <cell r="F552">
            <v>25</v>
          </cell>
        </row>
        <row r="553">
          <cell r="D553" t="str">
            <v>Filled</v>
          </cell>
          <cell r="F553">
            <v>23</v>
          </cell>
        </row>
        <row r="554">
          <cell r="D554" t="str">
            <v>Filled</v>
          </cell>
          <cell r="F554">
            <v>23</v>
          </cell>
        </row>
        <row r="555">
          <cell r="D555" t="str">
            <v>Filled</v>
          </cell>
          <cell r="F555">
            <v>24</v>
          </cell>
        </row>
        <row r="556">
          <cell r="D556" t="str">
            <v>Filled</v>
          </cell>
          <cell r="F556">
            <v>25</v>
          </cell>
        </row>
        <row r="557">
          <cell r="D557" t="str">
            <v>Filled</v>
          </cell>
          <cell r="F557">
            <v>25</v>
          </cell>
        </row>
        <row r="558">
          <cell r="D558" t="str">
            <v>Filled</v>
          </cell>
          <cell r="F558">
            <v>25</v>
          </cell>
        </row>
        <row r="559">
          <cell r="D559" t="str">
            <v>Filled</v>
          </cell>
          <cell r="F559">
            <v>25</v>
          </cell>
        </row>
        <row r="560">
          <cell r="D560" t="str">
            <v>Filled</v>
          </cell>
          <cell r="F560">
            <v>27</v>
          </cell>
        </row>
        <row r="561">
          <cell r="D561" t="str">
            <v>Filled</v>
          </cell>
          <cell r="F561">
            <v>28</v>
          </cell>
        </row>
        <row r="562">
          <cell r="D562" t="str">
            <v>Filled</v>
          </cell>
          <cell r="F562">
            <v>28</v>
          </cell>
        </row>
        <row r="563">
          <cell r="D563" t="str">
            <v>Filled</v>
          </cell>
          <cell r="F563">
            <v>28</v>
          </cell>
        </row>
        <row r="564">
          <cell r="D564" t="str">
            <v>Filled</v>
          </cell>
          <cell r="F564">
            <v>28</v>
          </cell>
        </row>
        <row r="565">
          <cell r="D565" t="str">
            <v>Filled</v>
          </cell>
          <cell r="F565">
            <v>28</v>
          </cell>
        </row>
        <row r="566">
          <cell r="D566" t="str">
            <v>Filled</v>
          </cell>
          <cell r="F566">
            <v>29</v>
          </cell>
        </row>
        <row r="567">
          <cell r="D567" t="str">
            <v>Filled</v>
          </cell>
          <cell r="F567">
            <v>29</v>
          </cell>
        </row>
        <row r="568">
          <cell r="D568" t="str">
            <v>Filled</v>
          </cell>
          <cell r="F568">
            <v>29</v>
          </cell>
        </row>
        <row r="569">
          <cell r="D569" t="str">
            <v>Filled</v>
          </cell>
          <cell r="F569">
            <v>29</v>
          </cell>
        </row>
        <row r="570">
          <cell r="D570" t="str">
            <v>Filled</v>
          </cell>
          <cell r="F570">
            <v>30</v>
          </cell>
        </row>
        <row r="571">
          <cell r="D571" t="str">
            <v>Filled</v>
          </cell>
          <cell r="F571">
            <v>30</v>
          </cell>
        </row>
        <row r="572">
          <cell r="D572" t="str">
            <v>Filled</v>
          </cell>
          <cell r="F572">
            <v>30</v>
          </cell>
        </row>
        <row r="573">
          <cell r="D573" t="str">
            <v>Filled</v>
          </cell>
          <cell r="F573">
            <v>30</v>
          </cell>
        </row>
        <row r="574">
          <cell r="D574" t="str">
            <v>Filled</v>
          </cell>
          <cell r="F574">
            <v>30</v>
          </cell>
        </row>
        <row r="575">
          <cell r="D575" t="str">
            <v>Filled</v>
          </cell>
          <cell r="F575">
            <v>31</v>
          </cell>
        </row>
        <row r="576">
          <cell r="D576" t="str">
            <v>Filled</v>
          </cell>
          <cell r="F576">
            <v>31</v>
          </cell>
        </row>
        <row r="577">
          <cell r="D577" t="str">
            <v>Filled</v>
          </cell>
          <cell r="F577">
            <v>31</v>
          </cell>
        </row>
        <row r="578">
          <cell r="D578" t="str">
            <v>Filled</v>
          </cell>
          <cell r="F578">
            <v>31</v>
          </cell>
        </row>
        <row r="579">
          <cell r="D579" t="str">
            <v>Filled</v>
          </cell>
          <cell r="F579">
            <v>31</v>
          </cell>
        </row>
        <row r="580">
          <cell r="D580" t="str">
            <v>Filled</v>
          </cell>
          <cell r="F580">
            <v>32</v>
          </cell>
        </row>
        <row r="581">
          <cell r="D581" t="str">
            <v>Filled</v>
          </cell>
          <cell r="F581">
            <v>32</v>
          </cell>
        </row>
        <row r="582">
          <cell r="D582" t="str">
            <v>Filled</v>
          </cell>
          <cell r="F582">
            <v>32</v>
          </cell>
        </row>
        <row r="583">
          <cell r="D583" t="str">
            <v>Filled</v>
          </cell>
          <cell r="F583">
            <v>32</v>
          </cell>
        </row>
        <row r="584">
          <cell r="D584" t="str">
            <v>Filled</v>
          </cell>
          <cell r="F584">
            <v>32</v>
          </cell>
        </row>
        <row r="585">
          <cell r="D585" t="str">
            <v>Filled</v>
          </cell>
          <cell r="F585">
            <v>33</v>
          </cell>
        </row>
        <row r="586">
          <cell r="D586" t="str">
            <v>Filled</v>
          </cell>
          <cell r="F586">
            <v>33</v>
          </cell>
        </row>
        <row r="587">
          <cell r="D587" t="str">
            <v>Filled</v>
          </cell>
          <cell r="F587">
            <v>33</v>
          </cell>
        </row>
        <row r="588">
          <cell r="D588" t="str">
            <v>Filled</v>
          </cell>
          <cell r="F588">
            <v>33</v>
          </cell>
        </row>
        <row r="589">
          <cell r="D589" t="str">
            <v>Filled</v>
          </cell>
          <cell r="F589">
            <v>33</v>
          </cell>
        </row>
        <row r="590">
          <cell r="D590" t="str">
            <v>Filled</v>
          </cell>
          <cell r="F590">
            <v>25</v>
          </cell>
        </row>
        <row r="591">
          <cell r="D591" t="str">
            <v>Filled</v>
          </cell>
          <cell r="F591">
            <v>25</v>
          </cell>
        </row>
        <row r="592">
          <cell r="D592" t="str">
            <v>Filled</v>
          </cell>
          <cell r="F592">
            <v>25</v>
          </cell>
        </row>
        <row r="593">
          <cell r="D593" t="str">
            <v>Filled</v>
          </cell>
          <cell r="F593">
            <v>25</v>
          </cell>
        </row>
        <row r="594">
          <cell r="D594" t="str">
            <v>Filled</v>
          </cell>
          <cell r="F594">
            <v>29</v>
          </cell>
        </row>
        <row r="595">
          <cell r="D595" t="str">
            <v>Filled</v>
          </cell>
          <cell r="F595">
            <v>29</v>
          </cell>
        </row>
        <row r="596">
          <cell r="D596" t="str">
            <v>Filled</v>
          </cell>
          <cell r="F596">
            <v>29</v>
          </cell>
        </row>
        <row r="597">
          <cell r="D597" t="str">
            <v>Filled</v>
          </cell>
          <cell r="F597">
            <v>29</v>
          </cell>
        </row>
        <row r="598">
          <cell r="D598" t="str">
            <v>Filled</v>
          </cell>
          <cell r="F598">
            <v>29</v>
          </cell>
        </row>
        <row r="599">
          <cell r="D599" t="str">
            <v>Filled</v>
          </cell>
          <cell r="F599">
            <v>29</v>
          </cell>
        </row>
        <row r="600">
          <cell r="D600" t="str">
            <v>Filled</v>
          </cell>
          <cell r="F600">
            <v>28</v>
          </cell>
        </row>
        <row r="601">
          <cell r="D601" t="str">
            <v>Filled</v>
          </cell>
          <cell r="F601">
            <v>28</v>
          </cell>
        </row>
        <row r="602">
          <cell r="D602" t="str">
            <v>Filled</v>
          </cell>
          <cell r="F602">
            <v>28</v>
          </cell>
        </row>
        <row r="603">
          <cell r="D603" t="str">
            <v>Filled</v>
          </cell>
          <cell r="F603">
            <v>25</v>
          </cell>
        </row>
        <row r="604">
          <cell r="D604" t="str">
            <v>Filled</v>
          </cell>
          <cell r="F604">
            <v>25</v>
          </cell>
        </row>
        <row r="605">
          <cell r="D605" t="str">
            <v>Filled</v>
          </cell>
          <cell r="F605">
            <v>28</v>
          </cell>
        </row>
        <row r="606">
          <cell r="D606" t="str">
            <v>Filled</v>
          </cell>
          <cell r="F606">
            <v>27</v>
          </cell>
        </row>
        <row r="607">
          <cell r="D607" t="str">
            <v>Filled</v>
          </cell>
          <cell r="F607">
            <v>27</v>
          </cell>
        </row>
        <row r="608">
          <cell r="D608" t="str">
            <v>Filled</v>
          </cell>
          <cell r="F608">
            <v>29</v>
          </cell>
        </row>
        <row r="609">
          <cell r="D609" t="str">
            <v>Filled</v>
          </cell>
          <cell r="F609">
            <v>30</v>
          </cell>
        </row>
        <row r="610">
          <cell r="D610" t="str">
            <v>Filled</v>
          </cell>
          <cell r="F610">
            <v>28</v>
          </cell>
        </row>
        <row r="611">
          <cell r="D611" t="str">
            <v>Filled</v>
          </cell>
          <cell r="F611">
            <v>28</v>
          </cell>
        </row>
        <row r="612">
          <cell r="D612" t="str">
            <v>Filled</v>
          </cell>
          <cell r="F612">
            <v>28</v>
          </cell>
        </row>
        <row r="613">
          <cell r="D613" t="str">
            <v>Filled</v>
          </cell>
          <cell r="F613">
            <v>28</v>
          </cell>
        </row>
        <row r="614">
          <cell r="D614" t="str">
            <v>Filled</v>
          </cell>
          <cell r="F614">
            <v>28</v>
          </cell>
        </row>
        <row r="615">
          <cell r="D615" t="str">
            <v>Filled</v>
          </cell>
          <cell r="F615">
            <v>28</v>
          </cell>
        </row>
        <row r="616">
          <cell r="D616" t="str">
            <v>Filled</v>
          </cell>
          <cell r="F616">
            <v>32</v>
          </cell>
        </row>
        <row r="617">
          <cell r="D617" t="str">
            <v>Filled</v>
          </cell>
          <cell r="F617">
            <v>31</v>
          </cell>
        </row>
        <row r="618">
          <cell r="D618" t="str">
            <v>Filled</v>
          </cell>
          <cell r="F618">
            <v>31</v>
          </cell>
        </row>
        <row r="619">
          <cell r="D619" t="str">
            <v>Filled</v>
          </cell>
          <cell r="F619">
            <v>31</v>
          </cell>
        </row>
        <row r="620">
          <cell r="D620" t="str">
            <v>Filled</v>
          </cell>
          <cell r="F620">
            <v>28</v>
          </cell>
        </row>
        <row r="621">
          <cell r="D621" t="str">
            <v>Filled</v>
          </cell>
          <cell r="F621">
            <v>29</v>
          </cell>
        </row>
        <row r="622">
          <cell r="D622" t="str">
            <v>Filled</v>
          </cell>
          <cell r="F622">
            <v>28</v>
          </cell>
        </row>
        <row r="623">
          <cell r="D623" t="str">
            <v>Filled</v>
          </cell>
          <cell r="F623">
            <v>29</v>
          </cell>
        </row>
        <row r="624">
          <cell r="D624" t="str">
            <v>Filled</v>
          </cell>
          <cell r="F624">
            <v>29</v>
          </cell>
        </row>
        <row r="625">
          <cell r="D625" t="str">
            <v>Filled</v>
          </cell>
          <cell r="F625">
            <v>29</v>
          </cell>
        </row>
        <row r="626">
          <cell r="D626" t="str">
            <v>Filled</v>
          </cell>
          <cell r="F626">
            <v>29</v>
          </cell>
        </row>
        <row r="627">
          <cell r="D627" t="str">
            <v>Filled</v>
          </cell>
          <cell r="F627">
            <v>30</v>
          </cell>
        </row>
        <row r="628">
          <cell r="D628" t="str">
            <v>Filled</v>
          </cell>
          <cell r="F628">
            <v>32</v>
          </cell>
        </row>
        <row r="629">
          <cell r="D629" t="str">
            <v>Filled</v>
          </cell>
          <cell r="F629">
            <v>30</v>
          </cell>
        </row>
        <row r="630">
          <cell r="D630" t="str">
            <v>Filled</v>
          </cell>
          <cell r="F630">
            <v>30</v>
          </cell>
        </row>
        <row r="631">
          <cell r="D631" t="str">
            <v>Filled</v>
          </cell>
          <cell r="F631">
            <v>31</v>
          </cell>
        </row>
        <row r="632">
          <cell r="D632" t="str">
            <v>Filled</v>
          </cell>
          <cell r="F632">
            <v>34</v>
          </cell>
        </row>
        <row r="633">
          <cell r="D633" t="str">
            <v>Filled</v>
          </cell>
          <cell r="F633">
            <v>33</v>
          </cell>
        </row>
        <row r="634">
          <cell r="D634" t="str">
            <v>Filled</v>
          </cell>
          <cell r="F634">
            <v>36</v>
          </cell>
        </row>
        <row r="635">
          <cell r="D635" t="str">
            <v>Filled</v>
          </cell>
          <cell r="F635">
            <v>33</v>
          </cell>
        </row>
        <row r="636">
          <cell r="D636" t="str">
            <v>Filled</v>
          </cell>
          <cell r="F636">
            <v>30</v>
          </cell>
        </row>
        <row r="637">
          <cell r="D637" t="str">
            <v>Filled</v>
          </cell>
          <cell r="F637">
            <v>30</v>
          </cell>
        </row>
        <row r="638">
          <cell r="D638" t="str">
            <v>Filled</v>
          </cell>
          <cell r="F638">
            <v>30</v>
          </cell>
        </row>
        <row r="639">
          <cell r="D639" t="str">
            <v>Filled</v>
          </cell>
          <cell r="F639">
            <v>30</v>
          </cell>
        </row>
        <row r="640">
          <cell r="D640" t="str">
            <v>Filled</v>
          </cell>
          <cell r="F640">
            <v>32</v>
          </cell>
        </row>
        <row r="641">
          <cell r="D641" t="str">
            <v>Filled</v>
          </cell>
          <cell r="F641">
            <v>32</v>
          </cell>
        </row>
        <row r="642">
          <cell r="D642" t="str">
            <v>Filled</v>
          </cell>
          <cell r="F642">
            <v>32</v>
          </cell>
        </row>
        <row r="643">
          <cell r="D643" t="str">
            <v>Filled</v>
          </cell>
          <cell r="F643">
            <v>31</v>
          </cell>
        </row>
        <row r="644">
          <cell r="D644" t="str">
            <v>Filled</v>
          </cell>
          <cell r="F644">
            <v>35</v>
          </cell>
        </row>
        <row r="645">
          <cell r="D645" t="str">
            <v>Filled</v>
          </cell>
          <cell r="F645">
            <v>31</v>
          </cell>
        </row>
        <row r="646">
          <cell r="D646" t="str">
            <v>Filled</v>
          </cell>
          <cell r="F646">
            <v>32</v>
          </cell>
        </row>
        <row r="647">
          <cell r="D647" t="str">
            <v>Filled</v>
          </cell>
          <cell r="F647">
            <v>31</v>
          </cell>
        </row>
        <row r="648">
          <cell r="D648" t="str">
            <v>Filled</v>
          </cell>
          <cell r="F648">
            <v>31</v>
          </cell>
        </row>
        <row r="649">
          <cell r="D649" t="str">
            <v>Filled</v>
          </cell>
          <cell r="F649">
            <v>31</v>
          </cell>
        </row>
        <row r="650">
          <cell r="D650" t="str">
            <v>Filled</v>
          </cell>
          <cell r="F650">
            <v>32</v>
          </cell>
        </row>
        <row r="651">
          <cell r="D651" t="str">
            <v>Filled</v>
          </cell>
          <cell r="F651">
            <v>32</v>
          </cell>
        </row>
        <row r="652">
          <cell r="D652" t="str">
            <v>Filled</v>
          </cell>
          <cell r="F652">
            <v>31</v>
          </cell>
        </row>
        <row r="653">
          <cell r="D653" t="str">
            <v>Filled</v>
          </cell>
          <cell r="F653">
            <v>32</v>
          </cell>
        </row>
        <row r="654">
          <cell r="D654" t="str">
            <v>Filled</v>
          </cell>
          <cell r="F654">
            <v>32</v>
          </cell>
        </row>
        <row r="655">
          <cell r="D655" t="str">
            <v>Filled</v>
          </cell>
          <cell r="F655">
            <v>32</v>
          </cell>
        </row>
        <row r="656">
          <cell r="D656" t="str">
            <v>Filled</v>
          </cell>
          <cell r="F656">
            <v>33</v>
          </cell>
        </row>
        <row r="657">
          <cell r="D657" t="str">
            <v>Filled</v>
          </cell>
          <cell r="F657">
            <v>33</v>
          </cell>
        </row>
        <row r="658">
          <cell r="D658" t="str">
            <v>Filled</v>
          </cell>
          <cell r="F658">
            <v>33</v>
          </cell>
        </row>
        <row r="659">
          <cell r="D659" t="str">
            <v>Filled</v>
          </cell>
          <cell r="F659">
            <v>33</v>
          </cell>
        </row>
        <row r="660">
          <cell r="D660" t="str">
            <v>Filled</v>
          </cell>
          <cell r="F660">
            <v>33</v>
          </cell>
        </row>
        <row r="661">
          <cell r="D661" t="str">
            <v>Filled</v>
          </cell>
          <cell r="F661">
            <v>30</v>
          </cell>
        </row>
        <row r="662">
          <cell r="D662" t="str">
            <v>Filled</v>
          </cell>
          <cell r="F662">
            <v>30</v>
          </cell>
        </row>
        <row r="663">
          <cell r="D663" t="str">
            <v>Filled</v>
          </cell>
          <cell r="F663">
            <v>30</v>
          </cell>
        </row>
        <row r="664">
          <cell r="D664" t="str">
            <v>Filled</v>
          </cell>
          <cell r="F664">
            <v>31</v>
          </cell>
        </row>
        <row r="665">
          <cell r="D665" t="str">
            <v>Filled</v>
          </cell>
          <cell r="F665">
            <v>31</v>
          </cell>
        </row>
        <row r="666">
          <cell r="D666" t="str">
            <v>Filled</v>
          </cell>
          <cell r="F666">
            <v>31</v>
          </cell>
        </row>
        <row r="667">
          <cell r="D667" t="str">
            <v>Filled</v>
          </cell>
          <cell r="F667">
            <v>31</v>
          </cell>
        </row>
        <row r="668">
          <cell r="D668" t="str">
            <v>Filled</v>
          </cell>
          <cell r="F668">
            <v>31</v>
          </cell>
        </row>
        <row r="669">
          <cell r="D669" t="str">
            <v>Filled</v>
          </cell>
          <cell r="F669">
            <v>32</v>
          </cell>
        </row>
        <row r="670">
          <cell r="D670" t="str">
            <v>Filled</v>
          </cell>
          <cell r="F670">
            <v>32</v>
          </cell>
        </row>
        <row r="671">
          <cell r="D671" t="str">
            <v>Filled</v>
          </cell>
          <cell r="F671">
            <v>32</v>
          </cell>
        </row>
        <row r="672">
          <cell r="D672" t="str">
            <v>Filled</v>
          </cell>
          <cell r="F672">
            <v>32</v>
          </cell>
        </row>
        <row r="673">
          <cell r="D673" t="str">
            <v>Filled</v>
          </cell>
          <cell r="F673">
            <v>32</v>
          </cell>
        </row>
        <row r="674">
          <cell r="D674" t="str">
            <v>Filled</v>
          </cell>
          <cell r="F674">
            <v>33</v>
          </cell>
        </row>
        <row r="675">
          <cell r="D675" t="str">
            <v>Filled</v>
          </cell>
          <cell r="F675">
            <v>33</v>
          </cell>
        </row>
        <row r="676">
          <cell r="D676" t="str">
            <v>Filled</v>
          </cell>
          <cell r="F676">
            <v>33</v>
          </cell>
        </row>
        <row r="677">
          <cell r="D677" t="str">
            <v>Filled</v>
          </cell>
          <cell r="F677">
            <v>33</v>
          </cell>
        </row>
        <row r="678">
          <cell r="D678" t="str">
            <v>Filled</v>
          </cell>
          <cell r="F678">
            <v>33</v>
          </cell>
        </row>
        <row r="679">
          <cell r="D679" t="str">
            <v>Filled</v>
          </cell>
          <cell r="F679">
            <v>33</v>
          </cell>
        </row>
        <row r="680">
          <cell r="D680" t="str">
            <v>Filled</v>
          </cell>
          <cell r="F680">
            <v>33</v>
          </cell>
        </row>
        <row r="681">
          <cell r="D681" t="str">
            <v>Filled</v>
          </cell>
          <cell r="F681">
            <v>33</v>
          </cell>
        </row>
        <row r="682">
          <cell r="D682" t="str">
            <v>Filled</v>
          </cell>
          <cell r="F682">
            <v>33</v>
          </cell>
        </row>
        <row r="683">
          <cell r="D683" t="str">
            <v>Filled</v>
          </cell>
          <cell r="F683">
            <v>37</v>
          </cell>
        </row>
        <row r="684">
          <cell r="D684" t="str">
            <v>Filled</v>
          </cell>
          <cell r="F684">
            <v>38</v>
          </cell>
        </row>
        <row r="685">
          <cell r="D685" t="str">
            <v>Filled</v>
          </cell>
          <cell r="F685">
            <v>33</v>
          </cell>
        </row>
        <row r="686">
          <cell r="D686" t="str">
            <v>Filled</v>
          </cell>
          <cell r="F686">
            <v>34</v>
          </cell>
        </row>
        <row r="687">
          <cell r="D687" t="str">
            <v>Filled</v>
          </cell>
          <cell r="F687">
            <v>34</v>
          </cell>
        </row>
        <row r="688">
          <cell r="D688" t="str">
            <v>Filled</v>
          </cell>
          <cell r="F688">
            <v>34</v>
          </cell>
        </row>
        <row r="689">
          <cell r="D689" t="str">
            <v>Filled</v>
          </cell>
          <cell r="F689">
            <v>34</v>
          </cell>
        </row>
        <row r="690">
          <cell r="D690" t="str">
            <v>Filled</v>
          </cell>
          <cell r="F690">
            <v>34</v>
          </cell>
        </row>
        <row r="691">
          <cell r="D691" t="str">
            <v>Filled</v>
          </cell>
          <cell r="F691">
            <v>34</v>
          </cell>
        </row>
        <row r="692">
          <cell r="D692" t="str">
            <v>Filled</v>
          </cell>
          <cell r="F692">
            <v>34</v>
          </cell>
        </row>
        <row r="693">
          <cell r="D693" t="str">
            <v>Filled</v>
          </cell>
          <cell r="F693">
            <v>34</v>
          </cell>
        </row>
        <row r="694">
          <cell r="D694" t="str">
            <v>Filled</v>
          </cell>
          <cell r="F694">
            <v>34</v>
          </cell>
        </row>
        <row r="695">
          <cell r="D695" t="str">
            <v>Filled</v>
          </cell>
          <cell r="F695">
            <v>35</v>
          </cell>
        </row>
        <row r="696">
          <cell r="D696" t="str">
            <v>Filled</v>
          </cell>
          <cell r="F696">
            <v>35</v>
          </cell>
        </row>
        <row r="697">
          <cell r="D697" t="str">
            <v>Filled</v>
          </cell>
          <cell r="F697">
            <v>35</v>
          </cell>
        </row>
        <row r="698">
          <cell r="D698" t="str">
            <v>Filled</v>
          </cell>
          <cell r="F698">
            <v>35</v>
          </cell>
        </row>
        <row r="699">
          <cell r="D699" t="str">
            <v>Filled</v>
          </cell>
          <cell r="F699">
            <v>35</v>
          </cell>
        </row>
        <row r="700">
          <cell r="D700" t="str">
            <v>Filled</v>
          </cell>
          <cell r="F700">
            <v>36</v>
          </cell>
        </row>
        <row r="701">
          <cell r="D701" t="str">
            <v>Filled</v>
          </cell>
          <cell r="F701">
            <v>36</v>
          </cell>
        </row>
        <row r="702">
          <cell r="D702" t="str">
            <v>Filled</v>
          </cell>
          <cell r="F702">
            <v>36</v>
          </cell>
        </row>
        <row r="703">
          <cell r="D703" t="str">
            <v>Filled</v>
          </cell>
          <cell r="F703">
            <v>36</v>
          </cell>
        </row>
        <row r="704">
          <cell r="D704" t="str">
            <v>Filled</v>
          </cell>
          <cell r="F704">
            <v>36</v>
          </cell>
        </row>
        <row r="705">
          <cell r="D705" t="str">
            <v>Filled</v>
          </cell>
          <cell r="F705">
            <v>37</v>
          </cell>
        </row>
        <row r="706">
          <cell r="D706" t="str">
            <v>Filled</v>
          </cell>
          <cell r="F706">
            <v>37</v>
          </cell>
        </row>
        <row r="707">
          <cell r="D707" t="str">
            <v>Filled</v>
          </cell>
          <cell r="F707">
            <v>37</v>
          </cell>
        </row>
        <row r="708">
          <cell r="D708" t="str">
            <v>Filled</v>
          </cell>
          <cell r="F708">
            <v>37</v>
          </cell>
        </row>
        <row r="709">
          <cell r="D709" t="str">
            <v>Filled</v>
          </cell>
          <cell r="F709">
            <v>37</v>
          </cell>
        </row>
        <row r="710">
          <cell r="D710" t="str">
            <v>Filled</v>
          </cell>
          <cell r="F710">
            <v>38</v>
          </cell>
        </row>
        <row r="711">
          <cell r="D711" t="str">
            <v>Filled</v>
          </cell>
          <cell r="F711">
            <v>38</v>
          </cell>
        </row>
        <row r="712">
          <cell r="D712" t="str">
            <v>Filled</v>
          </cell>
          <cell r="F712">
            <v>34</v>
          </cell>
        </row>
        <row r="713">
          <cell r="D713" t="str">
            <v>Filled</v>
          </cell>
          <cell r="F713">
            <v>34</v>
          </cell>
        </row>
        <row r="714">
          <cell r="D714" t="str">
            <v>Filled</v>
          </cell>
          <cell r="F714">
            <v>34</v>
          </cell>
        </row>
        <row r="715">
          <cell r="D715" t="str">
            <v>Filled</v>
          </cell>
          <cell r="F715">
            <v>34</v>
          </cell>
        </row>
        <row r="716">
          <cell r="D716" t="str">
            <v>Filled</v>
          </cell>
          <cell r="F716">
            <v>35</v>
          </cell>
        </row>
        <row r="717">
          <cell r="D717" t="str">
            <v>Filled</v>
          </cell>
          <cell r="F717">
            <v>35</v>
          </cell>
        </row>
        <row r="718">
          <cell r="D718" t="str">
            <v>Filled</v>
          </cell>
          <cell r="F718">
            <v>35</v>
          </cell>
        </row>
        <row r="719">
          <cell r="D719" t="str">
            <v>Filled</v>
          </cell>
          <cell r="F719">
            <v>36</v>
          </cell>
        </row>
        <row r="720">
          <cell r="D720" t="str">
            <v>Filled</v>
          </cell>
          <cell r="F720">
            <v>35</v>
          </cell>
        </row>
        <row r="721">
          <cell r="D721" t="str">
            <v>Filled</v>
          </cell>
          <cell r="F721">
            <v>35</v>
          </cell>
        </row>
        <row r="722">
          <cell r="D722" t="str">
            <v>Filled</v>
          </cell>
          <cell r="F722">
            <v>38</v>
          </cell>
        </row>
        <row r="723">
          <cell r="D723" t="str">
            <v>Filled</v>
          </cell>
          <cell r="F723">
            <v>35</v>
          </cell>
        </row>
        <row r="724">
          <cell r="D724" t="str">
            <v>Filled</v>
          </cell>
          <cell r="F724">
            <v>35</v>
          </cell>
        </row>
        <row r="725">
          <cell r="D725" t="str">
            <v>Filled</v>
          </cell>
          <cell r="F725">
            <v>35</v>
          </cell>
        </row>
        <row r="726">
          <cell r="D726" t="str">
            <v>Filled</v>
          </cell>
          <cell r="F726">
            <v>35</v>
          </cell>
        </row>
        <row r="727">
          <cell r="D727" t="str">
            <v>Filled</v>
          </cell>
          <cell r="F727">
            <v>35</v>
          </cell>
        </row>
        <row r="728">
          <cell r="D728" t="str">
            <v>Filled</v>
          </cell>
          <cell r="F728">
            <v>35</v>
          </cell>
        </row>
        <row r="729">
          <cell r="D729" t="str">
            <v>Filled</v>
          </cell>
          <cell r="F729">
            <v>35</v>
          </cell>
        </row>
        <row r="730">
          <cell r="D730" t="str">
            <v>Filled</v>
          </cell>
          <cell r="F730">
            <v>35</v>
          </cell>
        </row>
        <row r="731">
          <cell r="D731" t="str">
            <v>Filled</v>
          </cell>
          <cell r="F731">
            <v>35</v>
          </cell>
        </row>
        <row r="732">
          <cell r="D732" t="str">
            <v>Filled</v>
          </cell>
          <cell r="F732">
            <v>36</v>
          </cell>
        </row>
        <row r="733">
          <cell r="D733" t="str">
            <v>Filled</v>
          </cell>
          <cell r="F733">
            <v>36</v>
          </cell>
        </row>
        <row r="734">
          <cell r="D734" t="str">
            <v>Filled</v>
          </cell>
          <cell r="F734">
            <v>36</v>
          </cell>
        </row>
        <row r="735">
          <cell r="D735" t="str">
            <v>Filled</v>
          </cell>
          <cell r="F735">
            <v>36</v>
          </cell>
        </row>
        <row r="736">
          <cell r="D736" t="str">
            <v>Filled</v>
          </cell>
          <cell r="F736">
            <v>36</v>
          </cell>
        </row>
        <row r="737">
          <cell r="D737" t="str">
            <v>Filled</v>
          </cell>
          <cell r="F737">
            <v>36</v>
          </cell>
        </row>
        <row r="738">
          <cell r="D738" t="str">
            <v>Filled</v>
          </cell>
          <cell r="F738">
            <v>36</v>
          </cell>
        </row>
        <row r="739">
          <cell r="D739" t="str">
            <v>Filled</v>
          </cell>
          <cell r="F739">
            <v>36</v>
          </cell>
        </row>
        <row r="740">
          <cell r="D740" t="str">
            <v>Filled</v>
          </cell>
          <cell r="F740">
            <v>36</v>
          </cell>
        </row>
        <row r="741">
          <cell r="D741" t="str">
            <v>Filled</v>
          </cell>
          <cell r="F741">
            <v>36</v>
          </cell>
        </row>
        <row r="742">
          <cell r="D742" t="str">
            <v>Filled</v>
          </cell>
          <cell r="F742">
            <v>37</v>
          </cell>
        </row>
        <row r="743">
          <cell r="D743" t="str">
            <v>Filled</v>
          </cell>
          <cell r="F743">
            <v>37</v>
          </cell>
        </row>
        <row r="744">
          <cell r="D744" t="str">
            <v>Filled</v>
          </cell>
          <cell r="F744">
            <v>36</v>
          </cell>
        </row>
        <row r="745">
          <cell r="D745" t="str">
            <v>Filled</v>
          </cell>
          <cell r="F745">
            <v>36</v>
          </cell>
        </row>
        <row r="746">
          <cell r="D746" t="str">
            <v>Filled</v>
          </cell>
          <cell r="F746">
            <v>37</v>
          </cell>
        </row>
        <row r="747">
          <cell r="D747" t="str">
            <v>Filled</v>
          </cell>
          <cell r="F747">
            <v>37</v>
          </cell>
        </row>
        <row r="748">
          <cell r="D748" t="str">
            <v>Filled</v>
          </cell>
          <cell r="F748">
            <v>38</v>
          </cell>
        </row>
        <row r="749">
          <cell r="D749" t="str">
            <v>Filled</v>
          </cell>
          <cell r="F749">
            <v>37</v>
          </cell>
        </row>
        <row r="750">
          <cell r="D750" t="str">
            <v>Filled</v>
          </cell>
          <cell r="F750">
            <v>37</v>
          </cell>
        </row>
        <row r="751">
          <cell r="D751" t="str">
            <v>Filled</v>
          </cell>
          <cell r="F751">
            <v>37</v>
          </cell>
        </row>
        <row r="752">
          <cell r="D752" t="str">
            <v>Filled</v>
          </cell>
          <cell r="F752">
            <v>37</v>
          </cell>
        </row>
        <row r="753">
          <cell r="D753" t="str">
            <v>Filled</v>
          </cell>
          <cell r="F753">
            <v>39</v>
          </cell>
        </row>
        <row r="754">
          <cell r="D754" t="str">
            <v>Filled</v>
          </cell>
          <cell r="F754">
            <v>39</v>
          </cell>
        </row>
        <row r="755">
          <cell r="D755" t="str">
            <v>Filled</v>
          </cell>
          <cell r="F755">
            <v>39</v>
          </cell>
        </row>
        <row r="756">
          <cell r="D756" t="str">
            <v>Filled</v>
          </cell>
          <cell r="F756">
            <v>38</v>
          </cell>
        </row>
        <row r="757">
          <cell r="D757" t="str">
            <v>Filled</v>
          </cell>
          <cell r="F757">
            <v>38</v>
          </cell>
        </row>
        <row r="758">
          <cell r="D758" t="str">
            <v>Filled</v>
          </cell>
          <cell r="F758">
            <v>38</v>
          </cell>
        </row>
        <row r="759">
          <cell r="D759" t="str">
            <v>Filled</v>
          </cell>
          <cell r="F759">
            <v>38</v>
          </cell>
        </row>
        <row r="760">
          <cell r="D760" t="str">
            <v>Filled</v>
          </cell>
          <cell r="F760">
            <v>38</v>
          </cell>
        </row>
        <row r="761">
          <cell r="D761" t="str">
            <v>Filled</v>
          </cell>
          <cell r="F761">
            <v>38</v>
          </cell>
        </row>
        <row r="762">
          <cell r="D762" t="str">
            <v>Filled</v>
          </cell>
          <cell r="F762">
            <v>38</v>
          </cell>
        </row>
        <row r="763">
          <cell r="D763" t="str">
            <v>Filled</v>
          </cell>
          <cell r="F763">
            <v>39</v>
          </cell>
        </row>
        <row r="764">
          <cell r="D764" t="str">
            <v>Filled</v>
          </cell>
          <cell r="F764">
            <v>39</v>
          </cell>
        </row>
        <row r="765">
          <cell r="D765" t="str">
            <v>Filled</v>
          </cell>
          <cell r="F765">
            <v>39</v>
          </cell>
        </row>
        <row r="766">
          <cell r="D766" t="str">
            <v>Filled</v>
          </cell>
          <cell r="F766">
            <v>39</v>
          </cell>
        </row>
        <row r="767">
          <cell r="D767" t="str">
            <v>Filled</v>
          </cell>
          <cell r="F767">
            <v>39</v>
          </cell>
        </row>
        <row r="768">
          <cell r="D768" t="str">
            <v>Filled</v>
          </cell>
          <cell r="F768">
            <v>40</v>
          </cell>
        </row>
        <row r="769">
          <cell r="D769" t="str">
            <v>Filled</v>
          </cell>
          <cell r="F769">
            <v>40</v>
          </cell>
        </row>
        <row r="770">
          <cell r="D770" t="str">
            <v>Filled</v>
          </cell>
          <cell r="F770">
            <v>38</v>
          </cell>
        </row>
        <row r="771">
          <cell r="D771" t="str">
            <v>Filled</v>
          </cell>
          <cell r="F771">
            <v>38</v>
          </cell>
        </row>
        <row r="772">
          <cell r="D772" t="str">
            <v>Filled</v>
          </cell>
          <cell r="F772">
            <v>38</v>
          </cell>
        </row>
        <row r="773">
          <cell r="D773" t="str">
            <v>Filled</v>
          </cell>
          <cell r="F773">
            <v>38</v>
          </cell>
        </row>
        <row r="774">
          <cell r="D774" t="str">
            <v>Filled</v>
          </cell>
          <cell r="F774">
            <v>39</v>
          </cell>
        </row>
        <row r="775">
          <cell r="D775" t="str">
            <v>Filled</v>
          </cell>
          <cell r="F775">
            <v>39</v>
          </cell>
        </row>
        <row r="776">
          <cell r="D776" t="str">
            <v>Filled</v>
          </cell>
          <cell r="F776">
            <v>38</v>
          </cell>
        </row>
        <row r="777">
          <cell r="D777" t="str">
            <v>Filled</v>
          </cell>
          <cell r="F777">
            <v>39</v>
          </cell>
        </row>
        <row r="778">
          <cell r="D778" t="str">
            <v>Filled</v>
          </cell>
          <cell r="F778">
            <v>39</v>
          </cell>
        </row>
        <row r="779">
          <cell r="D779" t="str">
            <v>Filled</v>
          </cell>
          <cell r="F779">
            <v>39</v>
          </cell>
        </row>
        <row r="780">
          <cell r="D780" t="str">
            <v>Filled</v>
          </cell>
          <cell r="F780">
            <v>39</v>
          </cell>
        </row>
        <row r="781">
          <cell r="D781" t="str">
            <v>Filled</v>
          </cell>
          <cell r="F781">
            <v>39</v>
          </cell>
        </row>
        <row r="782">
          <cell r="D782" t="str">
            <v>Filled</v>
          </cell>
          <cell r="F782">
            <v>40</v>
          </cell>
        </row>
        <row r="783">
          <cell r="D783" t="str">
            <v>Filled</v>
          </cell>
          <cell r="F783">
            <v>39</v>
          </cell>
        </row>
        <row r="784">
          <cell r="D784" t="str">
            <v>Filled</v>
          </cell>
          <cell r="F784">
            <v>39</v>
          </cell>
        </row>
        <row r="785">
          <cell r="D785" t="str">
            <v>Filled</v>
          </cell>
          <cell r="F785">
            <v>39</v>
          </cell>
        </row>
        <row r="786">
          <cell r="D786" t="str">
            <v>Filled</v>
          </cell>
          <cell r="F786">
            <v>39</v>
          </cell>
        </row>
      </sheetData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wData"/>
      <sheetName val="AggData"/>
      <sheetName val="Chart"/>
    </sheetNames>
    <sheetDataSet>
      <sheetData sheetId="0">
        <row r="2">
          <cell r="D2" t="str">
            <v>Filled</v>
          </cell>
          <cell r="F2">
            <v>17</v>
          </cell>
        </row>
        <row r="3">
          <cell r="D3" t="str">
            <v>Filled</v>
          </cell>
          <cell r="F3">
            <v>6</v>
          </cell>
        </row>
        <row r="4">
          <cell r="D4" t="str">
            <v>Filled</v>
          </cell>
          <cell r="F4">
            <v>6</v>
          </cell>
        </row>
        <row r="5">
          <cell r="D5" t="str">
            <v>Filled</v>
          </cell>
          <cell r="F5">
            <v>6</v>
          </cell>
        </row>
        <row r="6">
          <cell r="D6" t="str">
            <v>Filled</v>
          </cell>
          <cell r="F6">
            <v>6</v>
          </cell>
        </row>
        <row r="7">
          <cell r="D7" t="str">
            <v>Filled</v>
          </cell>
          <cell r="F7">
            <v>3</v>
          </cell>
        </row>
        <row r="8">
          <cell r="D8" t="str">
            <v>Filled</v>
          </cell>
          <cell r="F8">
            <v>11</v>
          </cell>
        </row>
        <row r="9">
          <cell r="D9" t="str">
            <v>Filled</v>
          </cell>
          <cell r="F9">
            <v>1</v>
          </cell>
        </row>
        <row r="10">
          <cell r="D10" t="str">
            <v>Filled</v>
          </cell>
          <cell r="F10">
            <v>2</v>
          </cell>
        </row>
        <row r="11">
          <cell r="D11" t="str">
            <v>Filled</v>
          </cell>
          <cell r="F11">
            <v>2</v>
          </cell>
        </row>
        <row r="12">
          <cell r="D12" t="str">
            <v>Filled</v>
          </cell>
          <cell r="F12">
            <v>2</v>
          </cell>
        </row>
        <row r="13">
          <cell r="D13" t="str">
            <v>Filled</v>
          </cell>
          <cell r="F13">
            <v>2</v>
          </cell>
        </row>
        <row r="14">
          <cell r="D14" t="str">
            <v>Filled</v>
          </cell>
          <cell r="F14">
            <v>2</v>
          </cell>
        </row>
        <row r="15">
          <cell r="D15" t="str">
            <v>Filled</v>
          </cell>
          <cell r="F15">
            <v>2</v>
          </cell>
        </row>
        <row r="16">
          <cell r="D16" t="str">
            <v>Filled</v>
          </cell>
          <cell r="F16">
            <v>3</v>
          </cell>
        </row>
        <row r="17">
          <cell r="D17" t="str">
            <v>Filled</v>
          </cell>
          <cell r="F17">
            <v>3</v>
          </cell>
        </row>
        <row r="18">
          <cell r="D18" t="str">
            <v>Filled</v>
          </cell>
          <cell r="F18">
            <v>3</v>
          </cell>
        </row>
        <row r="19">
          <cell r="D19" t="str">
            <v>Failed To Fill</v>
          </cell>
          <cell r="F19">
            <v>3</v>
          </cell>
        </row>
        <row r="20">
          <cell r="D20" t="str">
            <v>Filled</v>
          </cell>
          <cell r="F20">
            <v>4</v>
          </cell>
        </row>
        <row r="21">
          <cell r="D21" t="str">
            <v>Failed To Fill</v>
          </cell>
          <cell r="F21">
            <v>6</v>
          </cell>
        </row>
        <row r="22">
          <cell r="D22" t="str">
            <v>Failed To Fill</v>
          </cell>
          <cell r="F22">
            <v>4</v>
          </cell>
        </row>
        <row r="23">
          <cell r="D23" t="str">
            <v>Filled</v>
          </cell>
          <cell r="F23">
            <v>5</v>
          </cell>
        </row>
        <row r="24">
          <cell r="D24" t="str">
            <v>Filled</v>
          </cell>
          <cell r="F24">
            <v>5</v>
          </cell>
        </row>
        <row r="25">
          <cell r="D25" t="str">
            <v>Filled</v>
          </cell>
          <cell r="F25">
            <v>5</v>
          </cell>
        </row>
        <row r="26">
          <cell r="D26" t="str">
            <v>Filled</v>
          </cell>
          <cell r="F26">
            <v>5</v>
          </cell>
        </row>
        <row r="27">
          <cell r="D27" t="str">
            <v>Filled</v>
          </cell>
          <cell r="F27">
            <v>5</v>
          </cell>
        </row>
        <row r="28">
          <cell r="D28" t="str">
            <v>Filled</v>
          </cell>
          <cell r="F28">
            <v>5</v>
          </cell>
        </row>
        <row r="29">
          <cell r="D29" t="str">
            <v>Filled</v>
          </cell>
          <cell r="F29">
            <v>5</v>
          </cell>
        </row>
        <row r="30">
          <cell r="D30" t="str">
            <v>Filled</v>
          </cell>
          <cell r="F30">
            <v>6</v>
          </cell>
        </row>
        <row r="31">
          <cell r="D31" t="str">
            <v>Filled</v>
          </cell>
          <cell r="F31">
            <v>6</v>
          </cell>
        </row>
        <row r="32">
          <cell r="D32" t="str">
            <v>Filled</v>
          </cell>
          <cell r="F32">
            <v>6</v>
          </cell>
        </row>
        <row r="33">
          <cell r="D33" t="str">
            <v>Filled</v>
          </cell>
          <cell r="F33">
            <v>6</v>
          </cell>
        </row>
        <row r="34">
          <cell r="D34" t="str">
            <v>Filled</v>
          </cell>
          <cell r="F34">
            <v>6</v>
          </cell>
        </row>
        <row r="35">
          <cell r="D35" t="str">
            <v>Filled</v>
          </cell>
          <cell r="F35">
            <v>7</v>
          </cell>
        </row>
        <row r="36">
          <cell r="D36" t="str">
            <v>Filled</v>
          </cell>
          <cell r="F36">
            <v>7</v>
          </cell>
        </row>
        <row r="37">
          <cell r="D37" t="str">
            <v>Filled</v>
          </cell>
          <cell r="F37">
            <v>7</v>
          </cell>
        </row>
        <row r="38">
          <cell r="D38" t="str">
            <v>Filled</v>
          </cell>
          <cell r="F38">
            <v>7</v>
          </cell>
        </row>
        <row r="39">
          <cell r="D39" t="str">
            <v>Filled</v>
          </cell>
          <cell r="F39">
            <v>7</v>
          </cell>
        </row>
        <row r="40">
          <cell r="D40" t="str">
            <v>Filled</v>
          </cell>
          <cell r="F40">
            <v>8</v>
          </cell>
        </row>
        <row r="41">
          <cell r="D41" t="str">
            <v>Filled</v>
          </cell>
          <cell r="F41">
            <v>8</v>
          </cell>
        </row>
        <row r="42">
          <cell r="D42" t="str">
            <v>Filled</v>
          </cell>
          <cell r="F42">
            <v>8</v>
          </cell>
        </row>
        <row r="43">
          <cell r="D43" t="str">
            <v>Filled</v>
          </cell>
          <cell r="F43">
            <v>8</v>
          </cell>
        </row>
        <row r="44">
          <cell r="D44" t="str">
            <v>Filled</v>
          </cell>
          <cell r="F44">
            <v>8</v>
          </cell>
        </row>
        <row r="45">
          <cell r="D45" t="str">
            <v>Filled</v>
          </cell>
          <cell r="F45">
            <v>9</v>
          </cell>
        </row>
        <row r="46">
          <cell r="D46" t="str">
            <v>Filled</v>
          </cell>
          <cell r="F46">
            <v>9</v>
          </cell>
        </row>
        <row r="47">
          <cell r="D47" t="str">
            <v>Filled</v>
          </cell>
          <cell r="F47">
            <v>9</v>
          </cell>
        </row>
        <row r="48">
          <cell r="D48" t="str">
            <v>Filled</v>
          </cell>
          <cell r="F48">
            <v>10</v>
          </cell>
        </row>
        <row r="49">
          <cell r="D49" t="str">
            <v>Filled</v>
          </cell>
          <cell r="F49">
            <v>10</v>
          </cell>
        </row>
        <row r="50">
          <cell r="D50" t="str">
            <v>Filled</v>
          </cell>
          <cell r="F50">
            <v>10</v>
          </cell>
        </row>
        <row r="51">
          <cell r="D51" t="str">
            <v>Filled</v>
          </cell>
          <cell r="F51">
            <v>10</v>
          </cell>
        </row>
        <row r="52">
          <cell r="D52" t="str">
            <v>Filled</v>
          </cell>
          <cell r="F52">
            <v>10</v>
          </cell>
        </row>
        <row r="53">
          <cell r="D53" t="str">
            <v>Filled</v>
          </cell>
          <cell r="F53">
            <v>11</v>
          </cell>
        </row>
        <row r="54">
          <cell r="D54" t="str">
            <v>Filled</v>
          </cell>
          <cell r="F54">
            <v>11</v>
          </cell>
        </row>
        <row r="55">
          <cell r="D55" t="str">
            <v>Filled</v>
          </cell>
          <cell r="F55">
            <v>11</v>
          </cell>
        </row>
        <row r="56">
          <cell r="D56" t="str">
            <v>Filled</v>
          </cell>
          <cell r="F56">
            <v>11</v>
          </cell>
        </row>
        <row r="57">
          <cell r="D57" t="str">
            <v>Filled</v>
          </cell>
          <cell r="F57">
            <v>11</v>
          </cell>
        </row>
        <row r="58">
          <cell r="D58" t="str">
            <v>Filled</v>
          </cell>
          <cell r="F58">
            <v>12</v>
          </cell>
        </row>
        <row r="59">
          <cell r="D59" t="str">
            <v>Filled</v>
          </cell>
          <cell r="F59">
            <v>12</v>
          </cell>
        </row>
        <row r="60">
          <cell r="D60" t="str">
            <v>Filled</v>
          </cell>
          <cell r="F60">
            <v>12</v>
          </cell>
        </row>
        <row r="61">
          <cell r="D61" t="str">
            <v>Filled</v>
          </cell>
          <cell r="F61">
            <v>12</v>
          </cell>
        </row>
        <row r="62">
          <cell r="D62" t="str">
            <v>Filled</v>
          </cell>
          <cell r="F62">
            <v>12</v>
          </cell>
        </row>
        <row r="63">
          <cell r="D63" t="str">
            <v>Filled</v>
          </cell>
          <cell r="F63">
            <v>13</v>
          </cell>
        </row>
        <row r="64">
          <cell r="D64" t="str">
            <v>Filled</v>
          </cell>
          <cell r="F64">
            <v>13</v>
          </cell>
        </row>
        <row r="65">
          <cell r="D65" t="str">
            <v>Filled</v>
          </cell>
          <cell r="F65">
            <v>13</v>
          </cell>
        </row>
        <row r="66">
          <cell r="D66" t="str">
            <v>Filled</v>
          </cell>
          <cell r="F66">
            <v>13</v>
          </cell>
        </row>
        <row r="67">
          <cell r="D67" t="str">
            <v>Filled</v>
          </cell>
          <cell r="F67">
            <v>14</v>
          </cell>
        </row>
        <row r="68">
          <cell r="D68" t="str">
            <v>Filled</v>
          </cell>
          <cell r="F68">
            <v>14</v>
          </cell>
        </row>
        <row r="69">
          <cell r="D69" t="str">
            <v>Filled</v>
          </cell>
          <cell r="F69">
            <v>14</v>
          </cell>
        </row>
        <row r="70">
          <cell r="D70" t="str">
            <v>Filled</v>
          </cell>
          <cell r="F70">
            <v>14</v>
          </cell>
        </row>
        <row r="71">
          <cell r="D71" t="str">
            <v>Filled</v>
          </cell>
          <cell r="F71">
            <v>5</v>
          </cell>
        </row>
        <row r="72">
          <cell r="D72" t="str">
            <v>Failed To Fill</v>
          </cell>
          <cell r="F72">
            <v>6</v>
          </cell>
        </row>
        <row r="73">
          <cell r="D73" t="str">
            <v>Filled</v>
          </cell>
          <cell r="F73">
            <v>6</v>
          </cell>
        </row>
        <row r="74">
          <cell r="D74" t="str">
            <v>Filled</v>
          </cell>
          <cell r="F74">
            <v>6</v>
          </cell>
        </row>
        <row r="75">
          <cell r="D75" t="str">
            <v>Filled</v>
          </cell>
          <cell r="F75">
            <v>6</v>
          </cell>
        </row>
        <row r="76">
          <cell r="D76" t="str">
            <v>Filled</v>
          </cell>
          <cell r="F76">
            <v>7</v>
          </cell>
        </row>
        <row r="77">
          <cell r="D77" t="str">
            <v>Filled</v>
          </cell>
          <cell r="F77">
            <v>6</v>
          </cell>
        </row>
        <row r="78">
          <cell r="D78" t="str">
            <v>Filled</v>
          </cell>
          <cell r="F78">
            <v>7</v>
          </cell>
        </row>
        <row r="79">
          <cell r="D79" t="str">
            <v>Filled</v>
          </cell>
          <cell r="F79">
            <v>7</v>
          </cell>
        </row>
        <row r="80">
          <cell r="D80" t="str">
            <v>Filled</v>
          </cell>
          <cell r="F80">
            <v>7</v>
          </cell>
        </row>
        <row r="81">
          <cell r="D81" t="str">
            <v>Filled</v>
          </cell>
          <cell r="F81">
            <v>7</v>
          </cell>
        </row>
        <row r="82">
          <cell r="D82" t="str">
            <v>Filled</v>
          </cell>
          <cell r="F82">
            <v>7</v>
          </cell>
        </row>
        <row r="83">
          <cell r="D83" t="str">
            <v>Filled</v>
          </cell>
          <cell r="F83">
            <v>7</v>
          </cell>
        </row>
        <row r="84">
          <cell r="D84" t="str">
            <v>Failed To Fill</v>
          </cell>
          <cell r="F84">
            <v>8</v>
          </cell>
        </row>
        <row r="85">
          <cell r="D85" t="str">
            <v>Failed To Fill</v>
          </cell>
          <cell r="F85">
            <v>9</v>
          </cell>
        </row>
        <row r="86">
          <cell r="D86" t="str">
            <v>Filled</v>
          </cell>
          <cell r="F86">
            <v>11</v>
          </cell>
        </row>
        <row r="87">
          <cell r="D87" t="str">
            <v>Filled</v>
          </cell>
          <cell r="F87">
            <v>15</v>
          </cell>
        </row>
        <row r="88">
          <cell r="D88" t="str">
            <v>Filled</v>
          </cell>
          <cell r="F88">
            <v>15</v>
          </cell>
        </row>
        <row r="89">
          <cell r="D89" t="str">
            <v>Filled</v>
          </cell>
          <cell r="F89">
            <v>15</v>
          </cell>
        </row>
        <row r="90">
          <cell r="D90" t="str">
            <v>Filled</v>
          </cell>
          <cell r="F90">
            <v>16</v>
          </cell>
        </row>
        <row r="91">
          <cell r="D91" t="str">
            <v>Filled</v>
          </cell>
          <cell r="F91">
            <v>16</v>
          </cell>
        </row>
        <row r="92">
          <cell r="D92" t="str">
            <v>Filled</v>
          </cell>
          <cell r="F92">
            <v>16</v>
          </cell>
        </row>
        <row r="93">
          <cell r="D93" t="str">
            <v>Filled</v>
          </cell>
          <cell r="F93">
            <v>17</v>
          </cell>
        </row>
        <row r="94">
          <cell r="D94" t="str">
            <v>Filled</v>
          </cell>
          <cell r="F94">
            <v>17</v>
          </cell>
        </row>
        <row r="95">
          <cell r="D95" t="str">
            <v>Filled</v>
          </cell>
          <cell r="F95">
            <v>17</v>
          </cell>
        </row>
        <row r="96">
          <cell r="D96" t="str">
            <v>Filled</v>
          </cell>
          <cell r="F96">
            <v>17</v>
          </cell>
        </row>
        <row r="97">
          <cell r="D97" t="str">
            <v>Filled</v>
          </cell>
          <cell r="F97">
            <v>17</v>
          </cell>
        </row>
        <row r="98">
          <cell r="D98" t="str">
            <v>Filled</v>
          </cell>
          <cell r="F98">
            <v>18</v>
          </cell>
        </row>
        <row r="99">
          <cell r="D99" t="str">
            <v>Filled</v>
          </cell>
          <cell r="F99">
            <v>18</v>
          </cell>
        </row>
        <row r="100">
          <cell r="D100" t="str">
            <v>Filled</v>
          </cell>
          <cell r="F100">
            <v>18</v>
          </cell>
        </row>
        <row r="101">
          <cell r="D101" t="str">
            <v>Filled</v>
          </cell>
          <cell r="F101">
            <v>18</v>
          </cell>
        </row>
        <row r="102">
          <cell r="D102" t="str">
            <v>Filled</v>
          </cell>
          <cell r="F102">
            <v>18</v>
          </cell>
        </row>
        <row r="103">
          <cell r="D103" t="str">
            <v>Filled</v>
          </cell>
          <cell r="F103">
            <v>19</v>
          </cell>
        </row>
        <row r="104">
          <cell r="D104" t="str">
            <v>Filled</v>
          </cell>
          <cell r="F104">
            <v>19</v>
          </cell>
        </row>
        <row r="105">
          <cell r="D105" t="str">
            <v>Filled</v>
          </cell>
          <cell r="F105">
            <v>19</v>
          </cell>
        </row>
        <row r="106">
          <cell r="D106" t="str">
            <v>Filled</v>
          </cell>
          <cell r="F106">
            <v>10</v>
          </cell>
        </row>
        <row r="107">
          <cell r="D107" t="str">
            <v>Filled</v>
          </cell>
          <cell r="F107">
            <v>11</v>
          </cell>
        </row>
        <row r="108">
          <cell r="D108" t="str">
            <v>Filled</v>
          </cell>
          <cell r="F108">
            <v>12</v>
          </cell>
        </row>
        <row r="109">
          <cell r="D109" t="str">
            <v>Filled</v>
          </cell>
          <cell r="F109">
            <v>12</v>
          </cell>
        </row>
        <row r="110">
          <cell r="D110" t="str">
            <v>Filled</v>
          </cell>
          <cell r="F110">
            <v>12</v>
          </cell>
        </row>
        <row r="111">
          <cell r="D111" t="str">
            <v>Filled</v>
          </cell>
          <cell r="F111">
            <v>12</v>
          </cell>
        </row>
        <row r="112">
          <cell r="D112" t="str">
            <v>Filled</v>
          </cell>
          <cell r="F112">
            <v>12</v>
          </cell>
        </row>
        <row r="113">
          <cell r="D113" t="str">
            <v>Filled</v>
          </cell>
          <cell r="F113">
            <v>12</v>
          </cell>
        </row>
        <row r="114">
          <cell r="D114" t="str">
            <v>Failed To Fill</v>
          </cell>
          <cell r="F114">
            <v>12</v>
          </cell>
        </row>
        <row r="115">
          <cell r="D115" t="str">
            <v>Filled</v>
          </cell>
          <cell r="F115">
            <v>12</v>
          </cell>
        </row>
        <row r="116">
          <cell r="D116" t="str">
            <v>Filled</v>
          </cell>
          <cell r="F116">
            <v>12</v>
          </cell>
        </row>
        <row r="117">
          <cell r="D117" t="str">
            <v>Failed To Fill</v>
          </cell>
          <cell r="F117">
            <v>14</v>
          </cell>
        </row>
        <row r="118">
          <cell r="D118" t="str">
            <v>Filled</v>
          </cell>
          <cell r="F118">
            <v>15</v>
          </cell>
        </row>
        <row r="119">
          <cell r="D119" t="str">
            <v>Filled</v>
          </cell>
          <cell r="F119">
            <v>15</v>
          </cell>
        </row>
        <row r="120">
          <cell r="D120" t="str">
            <v>Filled</v>
          </cell>
          <cell r="F120">
            <v>16</v>
          </cell>
        </row>
        <row r="121">
          <cell r="D121" t="str">
            <v>Filled</v>
          </cell>
          <cell r="F121">
            <v>16</v>
          </cell>
        </row>
        <row r="122">
          <cell r="D122" t="str">
            <v>Filled</v>
          </cell>
          <cell r="F122">
            <v>16</v>
          </cell>
        </row>
        <row r="123">
          <cell r="D123" t="str">
            <v>Filled</v>
          </cell>
          <cell r="F123">
            <v>17</v>
          </cell>
        </row>
        <row r="124">
          <cell r="D124" t="str">
            <v>Filled</v>
          </cell>
          <cell r="F124">
            <v>17</v>
          </cell>
        </row>
        <row r="125">
          <cell r="D125" t="str">
            <v>Filled</v>
          </cell>
          <cell r="F125">
            <v>17</v>
          </cell>
        </row>
        <row r="126">
          <cell r="D126" t="str">
            <v>Failed To Fill</v>
          </cell>
          <cell r="F126">
            <v>13</v>
          </cell>
        </row>
        <row r="127">
          <cell r="D127" t="str">
            <v>Filled</v>
          </cell>
          <cell r="F127">
            <v>13</v>
          </cell>
        </row>
        <row r="128">
          <cell r="D128" t="str">
            <v>Filled</v>
          </cell>
          <cell r="F128">
            <v>13</v>
          </cell>
        </row>
        <row r="129">
          <cell r="D129" t="str">
            <v>Failed To Fill</v>
          </cell>
          <cell r="F129">
            <v>13</v>
          </cell>
        </row>
        <row r="130">
          <cell r="D130" t="str">
            <v>Filled</v>
          </cell>
          <cell r="F130">
            <v>14</v>
          </cell>
        </row>
        <row r="131">
          <cell r="D131" t="str">
            <v>Filled</v>
          </cell>
          <cell r="F131">
            <v>14</v>
          </cell>
        </row>
        <row r="132">
          <cell r="D132" t="str">
            <v>Filled</v>
          </cell>
          <cell r="F132">
            <v>14</v>
          </cell>
        </row>
        <row r="133">
          <cell r="D133" t="str">
            <v>Filled</v>
          </cell>
          <cell r="F133">
            <v>14</v>
          </cell>
        </row>
        <row r="134">
          <cell r="D134" t="str">
            <v>Filled</v>
          </cell>
          <cell r="F134">
            <v>14</v>
          </cell>
        </row>
        <row r="135">
          <cell r="D135" t="str">
            <v>Filled</v>
          </cell>
          <cell r="F135">
            <v>30</v>
          </cell>
        </row>
        <row r="136">
          <cell r="D136" t="str">
            <v>Filled</v>
          </cell>
          <cell r="F136">
            <v>30</v>
          </cell>
        </row>
        <row r="137">
          <cell r="D137" t="str">
            <v>Filled</v>
          </cell>
          <cell r="F137">
            <v>30</v>
          </cell>
        </row>
        <row r="138">
          <cell r="D138" t="str">
            <v>Filled</v>
          </cell>
          <cell r="F138">
            <v>14</v>
          </cell>
        </row>
        <row r="139">
          <cell r="D139" t="str">
            <v>Filled</v>
          </cell>
          <cell r="F139">
            <v>15</v>
          </cell>
        </row>
        <row r="140">
          <cell r="D140" t="str">
            <v>Filled</v>
          </cell>
          <cell r="F140">
            <v>15</v>
          </cell>
        </row>
        <row r="141">
          <cell r="D141" t="str">
            <v>Filled</v>
          </cell>
          <cell r="F141">
            <v>15</v>
          </cell>
        </row>
        <row r="142">
          <cell r="D142" t="str">
            <v>Filled</v>
          </cell>
          <cell r="F142">
            <v>15</v>
          </cell>
        </row>
        <row r="143">
          <cell r="D143" t="str">
            <v>Filled</v>
          </cell>
          <cell r="F143">
            <v>14</v>
          </cell>
        </row>
        <row r="144">
          <cell r="D144" t="str">
            <v>Filled</v>
          </cell>
          <cell r="F144">
            <v>14</v>
          </cell>
        </row>
        <row r="145">
          <cell r="D145" t="str">
            <v>Failed To Fill</v>
          </cell>
          <cell r="F145">
            <v>15</v>
          </cell>
        </row>
        <row r="146">
          <cell r="D146" t="str">
            <v>Failed To Fill</v>
          </cell>
          <cell r="F146">
            <v>15</v>
          </cell>
        </row>
        <row r="147">
          <cell r="D147" t="str">
            <v>Failed To Fill</v>
          </cell>
          <cell r="F147">
            <v>15</v>
          </cell>
        </row>
        <row r="148">
          <cell r="D148" t="str">
            <v>Failed To Fill</v>
          </cell>
          <cell r="F148">
            <v>15</v>
          </cell>
        </row>
        <row r="149">
          <cell r="D149" t="str">
            <v>Failed To Fill</v>
          </cell>
          <cell r="F149">
            <v>16</v>
          </cell>
        </row>
        <row r="150">
          <cell r="D150" t="str">
            <v>Filled</v>
          </cell>
          <cell r="F150">
            <v>17</v>
          </cell>
        </row>
        <row r="151">
          <cell r="D151" t="str">
            <v>Filled</v>
          </cell>
          <cell r="F151">
            <v>17</v>
          </cell>
        </row>
        <row r="152">
          <cell r="D152" t="str">
            <v>Filled</v>
          </cell>
          <cell r="F152">
            <v>18</v>
          </cell>
        </row>
        <row r="153">
          <cell r="D153" t="str">
            <v>Filled</v>
          </cell>
          <cell r="F153">
            <v>18</v>
          </cell>
        </row>
        <row r="154">
          <cell r="D154" t="str">
            <v>Filled</v>
          </cell>
          <cell r="F154">
            <v>18</v>
          </cell>
        </row>
        <row r="155">
          <cell r="D155" t="str">
            <v>Filled</v>
          </cell>
          <cell r="F155">
            <v>18</v>
          </cell>
        </row>
        <row r="156">
          <cell r="D156" t="str">
            <v>Filled</v>
          </cell>
          <cell r="F156">
            <v>18</v>
          </cell>
        </row>
        <row r="157">
          <cell r="D157" t="str">
            <v>Filled</v>
          </cell>
          <cell r="F157">
            <v>19</v>
          </cell>
        </row>
        <row r="158">
          <cell r="D158" t="str">
            <v>Filled</v>
          </cell>
          <cell r="F158">
            <v>19</v>
          </cell>
        </row>
        <row r="159">
          <cell r="D159" t="str">
            <v>Filled</v>
          </cell>
          <cell r="F159">
            <v>19</v>
          </cell>
        </row>
        <row r="160">
          <cell r="D160" t="str">
            <v>Filled</v>
          </cell>
          <cell r="F160">
            <v>19</v>
          </cell>
        </row>
        <row r="161">
          <cell r="D161" t="str">
            <v>Filled</v>
          </cell>
          <cell r="F161">
            <v>19</v>
          </cell>
        </row>
        <row r="162">
          <cell r="D162" t="str">
            <v>Failed To Fill</v>
          </cell>
          <cell r="F162">
            <v>16</v>
          </cell>
        </row>
        <row r="163">
          <cell r="D163" t="str">
            <v>Filled</v>
          </cell>
          <cell r="F163">
            <v>17</v>
          </cell>
        </row>
        <row r="164">
          <cell r="D164" t="str">
            <v>Filled</v>
          </cell>
          <cell r="F164">
            <v>22</v>
          </cell>
        </row>
        <row r="165">
          <cell r="D165" t="str">
            <v>Filled</v>
          </cell>
          <cell r="F165">
            <v>17</v>
          </cell>
        </row>
        <row r="166">
          <cell r="D166" t="str">
            <v>Filled</v>
          </cell>
          <cell r="F166">
            <v>17</v>
          </cell>
        </row>
        <row r="167">
          <cell r="D167" t="str">
            <v>Filled</v>
          </cell>
          <cell r="F167">
            <v>18</v>
          </cell>
        </row>
        <row r="168">
          <cell r="D168" t="str">
            <v>Filled</v>
          </cell>
          <cell r="F168">
            <v>18</v>
          </cell>
        </row>
        <row r="169">
          <cell r="D169" t="str">
            <v>Filled</v>
          </cell>
          <cell r="F169">
            <v>18</v>
          </cell>
        </row>
        <row r="170">
          <cell r="D170" t="str">
            <v>Filled</v>
          </cell>
          <cell r="F170">
            <v>18</v>
          </cell>
        </row>
        <row r="171">
          <cell r="D171" t="str">
            <v>Filled</v>
          </cell>
          <cell r="F171">
            <v>18</v>
          </cell>
        </row>
        <row r="172">
          <cell r="D172" t="str">
            <v>Failed To Fill</v>
          </cell>
          <cell r="F172">
            <v>18</v>
          </cell>
        </row>
        <row r="173">
          <cell r="D173" t="str">
            <v>Filled</v>
          </cell>
          <cell r="F173">
            <v>18</v>
          </cell>
        </row>
        <row r="174">
          <cell r="D174" t="str">
            <v>Failed To Fill</v>
          </cell>
          <cell r="F174">
            <v>18</v>
          </cell>
        </row>
        <row r="175">
          <cell r="D175" t="str">
            <v>Filled</v>
          </cell>
          <cell r="F175">
            <v>19</v>
          </cell>
        </row>
        <row r="176">
          <cell r="D176" t="str">
            <v>Failed To Fill</v>
          </cell>
          <cell r="F176">
            <v>19</v>
          </cell>
        </row>
        <row r="177">
          <cell r="D177" t="str">
            <v>Filled</v>
          </cell>
          <cell r="F177">
            <v>19</v>
          </cell>
        </row>
        <row r="178">
          <cell r="D178" t="str">
            <v>Filled</v>
          </cell>
          <cell r="F178">
            <v>19</v>
          </cell>
        </row>
        <row r="179">
          <cell r="D179" t="str">
            <v>Filled</v>
          </cell>
          <cell r="F179">
            <v>19</v>
          </cell>
        </row>
        <row r="180">
          <cell r="D180" t="str">
            <v>Filled</v>
          </cell>
          <cell r="F180">
            <v>19</v>
          </cell>
        </row>
        <row r="181">
          <cell r="D181" t="str">
            <v>Filled</v>
          </cell>
          <cell r="F181">
            <v>19</v>
          </cell>
        </row>
        <row r="182">
          <cell r="D182" t="str">
            <v>Filled</v>
          </cell>
          <cell r="F182">
            <v>21</v>
          </cell>
        </row>
        <row r="183">
          <cell r="D183" t="str">
            <v>Filled</v>
          </cell>
          <cell r="F183">
            <v>21</v>
          </cell>
        </row>
        <row r="184">
          <cell r="D184" t="str">
            <v>Filled</v>
          </cell>
          <cell r="F184">
            <v>21</v>
          </cell>
        </row>
        <row r="185">
          <cell r="D185" t="str">
            <v>Filled</v>
          </cell>
          <cell r="F185">
            <v>21</v>
          </cell>
        </row>
        <row r="186">
          <cell r="D186" t="str">
            <v>Filled</v>
          </cell>
          <cell r="F186">
            <v>22</v>
          </cell>
        </row>
        <row r="187">
          <cell r="D187" t="str">
            <v>Filled</v>
          </cell>
          <cell r="F187">
            <v>22</v>
          </cell>
        </row>
        <row r="188">
          <cell r="D188" t="str">
            <v>Filled</v>
          </cell>
          <cell r="F188">
            <v>22</v>
          </cell>
        </row>
        <row r="189">
          <cell r="D189" t="str">
            <v>Filled</v>
          </cell>
          <cell r="F189">
            <v>22</v>
          </cell>
        </row>
        <row r="190">
          <cell r="D190" t="str">
            <v>Filled</v>
          </cell>
          <cell r="F190">
            <v>22</v>
          </cell>
        </row>
        <row r="191">
          <cell r="D191" t="str">
            <v>Filled</v>
          </cell>
          <cell r="F191">
            <v>22</v>
          </cell>
        </row>
        <row r="192">
          <cell r="D192" t="str">
            <v>Filled</v>
          </cell>
          <cell r="F192">
            <v>21</v>
          </cell>
        </row>
        <row r="193">
          <cell r="D193" t="str">
            <v>Filled</v>
          </cell>
          <cell r="F193">
            <v>22</v>
          </cell>
        </row>
        <row r="194">
          <cell r="D194" t="str">
            <v>Failed To Fill</v>
          </cell>
          <cell r="F194">
            <v>22</v>
          </cell>
        </row>
        <row r="195">
          <cell r="D195" t="str">
            <v>Filled</v>
          </cell>
          <cell r="F195">
            <v>22</v>
          </cell>
        </row>
        <row r="196">
          <cell r="D196" t="str">
            <v>Filled</v>
          </cell>
          <cell r="F196">
            <v>22</v>
          </cell>
        </row>
        <row r="197">
          <cell r="D197" t="str">
            <v>Filled</v>
          </cell>
          <cell r="F197">
            <v>22</v>
          </cell>
        </row>
        <row r="198">
          <cell r="D198" t="str">
            <v>Filled</v>
          </cell>
          <cell r="F198">
            <v>22</v>
          </cell>
        </row>
        <row r="199">
          <cell r="D199" t="str">
            <v>Filled</v>
          </cell>
          <cell r="F199">
            <v>22</v>
          </cell>
        </row>
        <row r="200">
          <cell r="D200" t="str">
            <v>Failed To Fill</v>
          </cell>
          <cell r="F200">
            <v>22</v>
          </cell>
        </row>
        <row r="201">
          <cell r="D201" t="str">
            <v>Filled</v>
          </cell>
          <cell r="F201">
            <v>22</v>
          </cell>
        </row>
        <row r="202">
          <cell r="D202" t="str">
            <v>Filled</v>
          </cell>
          <cell r="F202">
            <v>22</v>
          </cell>
        </row>
        <row r="203">
          <cell r="D203" t="str">
            <v>Filled</v>
          </cell>
          <cell r="F203">
            <v>22</v>
          </cell>
        </row>
        <row r="204">
          <cell r="D204" t="str">
            <v>Filled</v>
          </cell>
          <cell r="F204">
            <v>23</v>
          </cell>
        </row>
        <row r="205">
          <cell r="D205" t="str">
            <v>Filled</v>
          </cell>
          <cell r="F205">
            <v>23</v>
          </cell>
        </row>
        <row r="206">
          <cell r="D206" t="str">
            <v>Filled</v>
          </cell>
          <cell r="F206">
            <v>23</v>
          </cell>
        </row>
        <row r="207">
          <cell r="D207" t="str">
            <v>Filled</v>
          </cell>
          <cell r="F207">
            <v>23</v>
          </cell>
        </row>
        <row r="208">
          <cell r="D208" t="str">
            <v>Filled</v>
          </cell>
          <cell r="F208">
            <v>23</v>
          </cell>
        </row>
        <row r="209">
          <cell r="D209" t="str">
            <v>Filled</v>
          </cell>
          <cell r="F209">
            <v>23</v>
          </cell>
        </row>
        <row r="210">
          <cell r="D210" t="str">
            <v>Filled</v>
          </cell>
          <cell r="F210">
            <v>23</v>
          </cell>
        </row>
        <row r="211">
          <cell r="D211" t="str">
            <v>Filled</v>
          </cell>
          <cell r="F211">
            <v>23</v>
          </cell>
        </row>
        <row r="212">
          <cell r="D212" t="str">
            <v>Filled</v>
          </cell>
          <cell r="F212">
            <v>24</v>
          </cell>
        </row>
        <row r="213">
          <cell r="D213" t="str">
            <v>Filled</v>
          </cell>
          <cell r="F213">
            <v>24</v>
          </cell>
        </row>
        <row r="214">
          <cell r="D214" t="str">
            <v>Filled</v>
          </cell>
          <cell r="F214">
            <v>24</v>
          </cell>
        </row>
        <row r="215">
          <cell r="D215" t="str">
            <v>Filled</v>
          </cell>
          <cell r="F215">
            <v>24</v>
          </cell>
        </row>
        <row r="216">
          <cell r="D216" t="str">
            <v>Filled</v>
          </cell>
          <cell r="F216">
            <v>24</v>
          </cell>
        </row>
        <row r="217">
          <cell r="D217" t="str">
            <v>Filled</v>
          </cell>
          <cell r="F217">
            <v>25</v>
          </cell>
        </row>
        <row r="218">
          <cell r="D218" t="str">
            <v>Filled</v>
          </cell>
          <cell r="F218">
            <v>25</v>
          </cell>
        </row>
        <row r="219">
          <cell r="D219" t="str">
            <v>Filled</v>
          </cell>
          <cell r="F219">
            <v>25</v>
          </cell>
        </row>
        <row r="220">
          <cell r="D220" t="str">
            <v>Filled</v>
          </cell>
          <cell r="F220">
            <v>25</v>
          </cell>
        </row>
        <row r="221">
          <cell r="D221" t="str">
            <v>Filled</v>
          </cell>
          <cell r="F221">
            <v>25</v>
          </cell>
        </row>
        <row r="222">
          <cell r="D222" t="str">
            <v>Filled</v>
          </cell>
          <cell r="F222">
            <v>26</v>
          </cell>
        </row>
        <row r="223">
          <cell r="D223" t="str">
            <v>Filled</v>
          </cell>
          <cell r="F223">
            <v>26</v>
          </cell>
        </row>
        <row r="224">
          <cell r="D224" t="str">
            <v>Filled</v>
          </cell>
          <cell r="F224">
            <v>26</v>
          </cell>
        </row>
        <row r="225">
          <cell r="D225" t="str">
            <v>Filled</v>
          </cell>
          <cell r="F225">
            <v>26</v>
          </cell>
        </row>
        <row r="226">
          <cell r="D226" t="str">
            <v>Filled</v>
          </cell>
          <cell r="F226">
            <v>23</v>
          </cell>
        </row>
        <row r="227">
          <cell r="D227" t="str">
            <v>Filled</v>
          </cell>
          <cell r="F227">
            <v>23</v>
          </cell>
        </row>
        <row r="228">
          <cell r="D228" t="str">
            <v>Failed To Fill</v>
          </cell>
          <cell r="F228">
            <v>23</v>
          </cell>
        </row>
        <row r="229">
          <cell r="D229" t="str">
            <v>Filled</v>
          </cell>
          <cell r="F229">
            <v>24</v>
          </cell>
        </row>
        <row r="230">
          <cell r="D230" t="str">
            <v>Filled</v>
          </cell>
          <cell r="F230">
            <v>24</v>
          </cell>
        </row>
        <row r="231">
          <cell r="D231" t="str">
            <v>Filled</v>
          </cell>
          <cell r="F231">
            <v>24</v>
          </cell>
        </row>
        <row r="232">
          <cell r="D232" t="str">
            <v>Filled</v>
          </cell>
          <cell r="F232">
            <v>24</v>
          </cell>
        </row>
        <row r="233">
          <cell r="D233" t="str">
            <v>Filled</v>
          </cell>
          <cell r="F233">
            <v>24</v>
          </cell>
        </row>
        <row r="234">
          <cell r="D234" t="str">
            <v>Filled</v>
          </cell>
          <cell r="F234">
            <v>24</v>
          </cell>
        </row>
        <row r="235">
          <cell r="D235" t="str">
            <v>Failed To Fill</v>
          </cell>
          <cell r="F235">
            <v>24</v>
          </cell>
        </row>
        <row r="236">
          <cell r="D236" t="str">
            <v>Filled</v>
          </cell>
          <cell r="F236">
            <v>24</v>
          </cell>
        </row>
        <row r="237">
          <cell r="D237" t="str">
            <v>Filled</v>
          </cell>
          <cell r="F237">
            <v>25</v>
          </cell>
        </row>
        <row r="238">
          <cell r="D238" t="str">
            <v>Filled</v>
          </cell>
          <cell r="F238">
            <v>24</v>
          </cell>
        </row>
        <row r="239">
          <cell r="D239" t="str">
            <v>Filled</v>
          </cell>
          <cell r="F239">
            <v>24</v>
          </cell>
        </row>
        <row r="240">
          <cell r="D240" t="str">
            <v>Filled</v>
          </cell>
          <cell r="F240">
            <v>25</v>
          </cell>
        </row>
        <row r="241">
          <cell r="D241" t="str">
            <v>Filled</v>
          </cell>
          <cell r="F241">
            <v>25</v>
          </cell>
        </row>
        <row r="242">
          <cell r="D242" t="str">
            <v>Filled</v>
          </cell>
          <cell r="F242">
            <v>25</v>
          </cell>
        </row>
        <row r="243">
          <cell r="D243" t="str">
            <v>Filled</v>
          </cell>
          <cell r="F243">
            <v>25</v>
          </cell>
        </row>
        <row r="244">
          <cell r="D244" t="str">
            <v>Filled</v>
          </cell>
          <cell r="F244">
            <v>25</v>
          </cell>
        </row>
        <row r="245">
          <cell r="D245" t="str">
            <v>Filled</v>
          </cell>
          <cell r="F245">
            <v>25</v>
          </cell>
        </row>
        <row r="246">
          <cell r="D246" t="str">
            <v>Filled</v>
          </cell>
          <cell r="F246">
            <v>25</v>
          </cell>
        </row>
        <row r="247">
          <cell r="D247" t="str">
            <v>Filled</v>
          </cell>
          <cell r="F247">
            <v>25</v>
          </cell>
        </row>
        <row r="248">
          <cell r="D248" t="str">
            <v>Filled</v>
          </cell>
          <cell r="F248">
            <v>25</v>
          </cell>
        </row>
        <row r="249">
          <cell r="D249" t="str">
            <v>Filled</v>
          </cell>
          <cell r="F249">
            <v>26</v>
          </cell>
        </row>
        <row r="250">
          <cell r="D250" t="str">
            <v>Filled</v>
          </cell>
          <cell r="F250">
            <v>25</v>
          </cell>
        </row>
        <row r="251">
          <cell r="D251" t="str">
            <v>Filled</v>
          </cell>
          <cell r="F251">
            <v>26</v>
          </cell>
        </row>
        <row r="252">
          <cell r="D252" t="str">
            <v>Filled</v>
          </cell>
          <cell r="F252">
            <v>25</v>
          </cell>
        </row>
        <row r="253">
          <cell r="D253" t="str">
            <v>Failed To Fill</v>
          </cell>
          <cell r="F253">
            <v>26</v>
          </cell>
        </row>
        <row r="254">
          <cell r="D254" t="str">
            <v>Failed To Fill</v>
          </cell>
          <cell r="F254">
            <v>26</v>
          </cell>
        </row>
        <row r="255">
          <cell r="D255" t="str">
            <v>Filled</v>
          </cell>
          <cell r="F255">
            <v>27</v>
          </cell>
        </row>
        <row r="256">
          <cell r="D256" t="str">
            <v>Filled</v>
          </cell>
          <cell r="F256">
            <v>28</v>
          </cell>
        </row>
        <row r="257">
          <cell r="D257" t="str">
            <v>Filled</v>
          </cell>
          <cell r="F257">
            <v>28</v>
          </cell>
        </row>
        <row r="258">
          <cell r="D258" t="str">
            <v>Failed To Fill</v>
          </cell>
          <cell r="F258">
            <v>26</v>
          </cell>
        </row>
        <row r="259">
          <cell r="D259" t="str">
            <v>Failed To Fill</v>
          </cell>
          <cell r="F259">
            <v>26</v>
          </cell>
        </row>
        <row r="260">
          <cell r="D260" t="str">
            <v>Filled</v>
          </cell>
          <cell r="F260">
            <v>29</v>
          </cell>
        </row>
        <row r="261">
          <cell r="D261" t="str">
            <v>Filled</v>
          </cell>
          <cell r="F261">
            <v>26</v>
          </cell>
        </row>
        <row r="262">
          <cell r="D262" t="str">
            <v>Failed To Fill</v>
          </cell>
          <cell r="F262">
            <v>26</v>
          </cell>
        </row>
        <row r="263">
          <cell r="D263" t="str">
            <v>Failed To Fill</v>
          </cell>
          <cell r="F263">
            <v>26</v>
          </cell>
        </row>
        <row r="264">
          <cell r="D264" t="str">
            <v>Failed To Fill</v>
          </cell>
          <cell r="F264">
            <v>26</v>
          </cell>
        </row>
        <row r="265">
          <cell r="D265" t="str">
            <v>Failed To Fill</v>
          </cell>
          <cell r="F265">
            <v>26</v>
          </cell>
        </row>
        <row r="266">
          <cell r="D266" t="str">
            <v>Filled</v>
          </cell>
          <cell r="F266">
            <v>27</v>
          </cell>
        </row>
        <row r="267">
          <cell r="D267" t="str">
            <v>Failed To Fill</v>
          </cell>
          <cell r="F267">
            <v>27</v>
          </cell>
        </row>
        <row r="268">
          <cell r="D268" t="str">
            <v>Filled</v>
          </cell>
          <cell r="F268">
            <v>27</v>
          </cell>
        </row>
        <row r="269">
          <cell r="D269" t="str">
            <v>Filled</v>
          </cell>
          <cell r="F269">
            <v>27</v>
          </cell>
        </row>
        <row r="270">
          <cell r="D270" t="str">
            <v>Filled</v>
          </cell>
          <cell r="F270">
            <v>27</v>
          </cell>
        </row>
        <row r="271">
          <cell r="D271" t="str">
            <v>Failed To Fill</v>
          </cell>
          <cell r="F271">
            <v>27</v>
          </cell>
        </row>
        <row r="272">
          <cell r="D272" t="str">
            <v>Failed To Fill</v>
          </cell>
          <cell r="F272">
            <v>27</v>
          </cell>
        </row>
        <row r="273">
          <cell r="D273" t="str">
            <v>Filled</v>
          </cell>
          <cell r="F273">
            <v>27</v>
          </cell>
        </row>
        <row r="274">
          <cell r="D274" t="str">
            <v>Filled</v>
          </cell>
          <cell r="F274">
            <v>28</v>
          </cell>
        </row>
        <row r="275">
          <cell r="D275" t="str">
            <v>Filled</v>
          </cell>
          <cell r="F275">
            <v>28</v>
          </cell>
        </row>
        <row r="276">
          <cell r="D276" t="str">
            <v>Filled</v>
          </cell>
          <cell r="F276">
            <v>30</v>
          </cell>
        </row>
        <row r="277">
          <cell r="D277" t="str">
            <v>Filled</v>
          </cell>
          <cell r="F277">
            <v>29</v>
          </cell>
        </row>
        <row r="278">
          <cell r="D278" t="str">
            <v>Filled</v>
          </cell>
          <cell r="F278">
            <v>29</v>
          </cell>
        </row>
        <row r="279">
          <cell r="D279" t="str">
            <v>Filled</v>
          </cell>
          <cell r="F279">
            <v>30</v>
          </cell>
        </row>
        <row r="280">
          <cell r="D280" t="str">
            <v>Filled</v>
          </cell>
          <cell r="F280">
            <v>29</v>
          </cell>
        </row>
        <row r="281">
          <cell r="D281" t="str">
            <v>Filled</v>
          </cell>
          <cell r="F281">
            <v>28</v>
          </cell>
        </row>
        <row r="282">
          <cell r="D282" t="str">
            <v>Filled</v>
          </cell>
          <cell r="F282">
            <v>29</v>
          </cell>
        </row>
        <row r="283">
          <cell r="D283" t="str">
            <v>Filled</v>
          </cell>
          <cell r="F283">
            <v>29</v>
          </cell>
        </row>
        <row r="284">
          <cell r="D284" t="str">
            <v>Filled</v>
          </cell>
          <cell r="F284">
            <v>29</v>
          </cell>
        </row>
        <row r="285">
          <cell r="D285" t="str">
            <v>Filled</v>
          </cell>
          <cell r="F285">
            <v>29</v>
          </cell>
        </row>
        <row r="286">
          <cell r="D286" t="str">
            <v>Filled</v>
          </cell>
          <cell r="F286">
            <v>30</v>
          </cell>
        </row>
        <row r="287">
          <cell r="D287" t="str">
            <v>Filled</v>
          </cell>
          <cell r="F287">
            <v>29</v>
          </cell>
        </row>
        <row r="288">
          <cell r="D288" t="str">
            <v>Filled</v>
          </cell>
          <cell r="F288">
            <v>34</v>
          </cell>
        </row>
        <row r="289">
          <cell r="D289" t="str">
            <v>Filled</v>
          </cell>
          <cell r="F289">
            <v>34</v>
          </cell>
        </row>
        <row r="290">
          <cell r="D290" t="str">
            <v>Filled</v>
          </cell>
          <cell r="F290">
            <v>29</v>
          </cell>
        </row>
        <row r="291">
          <cell r="D291" t="str">
            <v>Filled</v>
          </cell>
          <cell r="F291">
            <v>30</v>
          </cell>
        </row>
        <row r="292">
          <cell r="D292" t="str">
            <v>Filled</v>
          </cell>
          <cell r="F292">
            <v>29</v>
          </cell>
        </row>
        <row r="293">
          <cell r="D293" t="str">
            <v>Filled</v>
          </cell>
          <cell r="F293">
            <v>30</v>
          </cell>
        </row>
        <row r="294">
          <cell r="D294" t="str">
            <v>Filled</v>
          </cell>
          <cell r="F294">
            <v>29</v>
          </cell>
        </row>
        <row r="295">
          <cell r="D295" t="str">
            <v>Filled</v>
          </cell>
          <cell r="F295">
            <v>29</v>
          </cell>
        </row>
        <row r="296">
          <cell r="D296" t="str">
            <v>Filled</v>
          </cell>
          <cell r="F296">
            <v>30</v>
          </cell>
        </row>
        <row r="297">
          <cell r="D297" t="str">
            <v>Filled</v>
          </cell>
          <cell r="F297">
            <v>30</v>
          </cell>
        </row>
        <row r="298">
          <cell r="D298" t="str">
            <v>Filled</v>
          </cell>
          <cell r="F298">
            <v>30</v>
          </cell>
        </row>
        <row r="299">
          <cell r="D299" t="str">
            <v>Filled</v>
          </cell>
          <cell r="F299">
            <v>30</v>
          </cell>
        </row>
        <row r="300">
          <cell r="D300" t="str">
            <v>Filled</v>
          </cell>
          <cell r="F300">
            <v>30</v>
          </cell>
        </row>
        <row r="301">
          <cell r="D301" t="str">
            <v>Filled</v>
          </cell>
          <cell r="F301">
            <v>30</v>
          </cell>
        </row>
        <row r="302">
          <cell r="D302" t="str">
            <v>Filled</v>
          </cell>
          <cell r="F302">
            <v>30</v>
          </cell>
        </row>
        <row r="303">
          <cell r="D303" t="str">
            <v>Filled</v>
          </cell>
          <cell r="F303">
            <v>32</v>
          </cell>
        </row>
        <row r="304">
          <cell r="D304" t="str">
            <v>Failed To Fill</v>
          </cell>
          <cell r="F304">
            <v>31</v>
          </cell>
        </row>
        <row r="305">
          <cell r="D305" t="str">
            <v>Filled</v>
          </cell>
          <cell r="F305">
            <v>31</v>
          </cell>
        </row>
        <row r="306">
          <cell r="D306" t="str">
            <v>Filled</v>
          </cell>
          <cell r="F306">
            <v>31</v>
          </cell>
        </row>
        <row r="307">
          <cell r="D307" t="str">
            <v>Failed To Fill</v>
          </cell>
          <cell r="F307">
            <v>30</v>
          </cell>
        </row>
        <row r="308">
          <cell r="D308" t="str">
            <v>Filled</v>
          </cell>
          <cell r="F308">
            <v>30</v>
          </cell>
        </row>
        <row r="309">
          <cell r="D309" t="str">
            <v>Filled</v>
          </cell>
          <cell r="F309">
            <v>31</v>
          </cell>
        </row>
        <row r="310">
          <cell r="D310" t="str">
            <v>Filled</v>
          </cell>
          <cell r="F310">
            <v>31</v>
          </cell>
        </row>
        <row r="311">
          <cell r="D311" t="str">
            <v>Filled</v>
          </cell>
          <cell r="F311">
            <v>31</v>
          </cell>
        </row>
        <row r="312">
          <cell r="D312" t="str">
            <v>Filled</v>
          </cell>
          <cell r="F312">
            <v>31</v>
          </cell>
        </row>
        <row r="313">
          <cell r="D313" t="str">
            <v>Failed To Fill</v>
          </cell>
          <cell r="F313">
            <v>31</v>
          </cell>
        </row>
        <row r="314">
          <cell r="D314" t="str">
            <v>Filled</v>
          </cell>
          <cell r="F314">
            <v>31</v>
          </cell>
        </row>
        <row r="315">
          <cell r="D315" t="str">
            <v>Filled</v>
          </cell>
          <cell r="F315">
            <v>32</v>
          </cell>
        </row>
        <row r="316">
          <cell r="D316" t="str">
            <v>Filled</v>
          </cell>
          <cell r="F316">
            <v>32</v>
          </cell>
        </row>
        <row r="317">
          <cell r="D317" t="str">
            <v>Filled</v>
          </cell>
          <cell r="F317">
            <v>32</v>
          </cell>
        </row>
        <row r="318">
          <cell r="D318" t="str">
            <v>Filled</v>
          </cell>
          <cell r="F318">
            <v>32</v>
          </cell>
        </row>
        <row r="319">
          <cell r="D319" t="str">
            <v>Filled</v>
          </cell>
          <cell r="F319">
            <v>32</v>
          </cell>
        </row>
        <row r="320">
          <cell r="D320" t="str">
            <v>Filled</v>
          </cell>
          <cell r="F320">
            <v>32</v>
          </cell>
        </row>
        <row r="321">
          <cell r="D321" t="str">
            <v>Filled</v>
          </cell>
          <cell r="F321">
            <v>32</v>
          </cell>
        </row>
        <row r="322">
          <cell r="D322" t="str">
            <v>Filled</v>
          </cell>
          <cell r="F322">
            <v>32</v>
          </cell>
        </row>
        <row r="323">
          <cell r="D323" t="str">
            <v>Filled</v>
          </cell>
          <cell r="F323">
            <v>32</v>
          </cell>
        </row>
        <row r="324">
          <cell r="D324" t="str">
            <v>Filled</v>
          </cell>
          <cell r="F324">
            <v>32</v>
          </cell>
        </row>
        <row r="325">
          <cell r="D325" t="str">
            <v>Failed To Fill</v>
          </cell>
          <cell r="F325">
            <v>32</v>
          </cell>
        </row>
        <row r="326">
          <cell r="D326" t="str">
            <v>Filled</v>
          </cell>
          <cell r="F326">
            <v>33</v>
          </cell>
        </row>
        <row r="327">
          <cell r="D327" t="str">
            <v>Failed To Fill</v>
          </cell>
          <cell r="F327">
            <v>32</v>
          </cell>
        </row>
        <row r="328">
          <cell r="D328" t="str">
            <v>Failed To Fill</v>
          </cell>
          <cell r="F328">
            <v>32</v>
          </cell>
        </row>
        <row r="329">
          <cell r="D329" t="str">
            <v>Failed To Fill</v>
          </cell>
          <cell r="F329">
            <v>32</v>
          </cell>
        </row>
        <row r="330">
          <cell r="D330" t="str">
            <v>Filled</v>
          </cell>
          <cell r="F330">
            <v>34</v>
          </cell>
        </row>
        <row r="331">
          <cell r="D331" t="str">
            <v>Filled</v>
          </cell>
          <cell r="F331">
            <v>34</v>
          </cell>
        </row>
        <row r="332">
          <cell r="D332" t="str">
            <v>Failed To Fill</v>
          </cell>
          <cell r="F332">
            <v>33</v>
          </cell>
        </row>
        <row r="333">
          <cell r="D333" t="str">
            <v>Failed To Fill</v>
          </cell>
          <cell r="F333">
            <v>33</v>
          </cell>
        </row>
        <row r="334">
          <cell r="D334" t="str">
            <v>Failed To Fill</v>
          </cell>
          <cell r="F334">
            <v>32</v>
          </cell>
        </row>
        <row r="335">
          <cell r="D335" t="str">
            <v>Filled</v>
          </cell>
          <cell r="F335">
            <v>33</v>
          </cell>
        </row>
        <row r="336">
          <cell r="D336" t="str">
            <v>Filled</v>
          </cell>
          <cell r="F336">
            <v>33</v>
          </cell>
        </row>
        <row r="337">
          <cell r="D337" t="str">
            <v>Filled</v>
          </cell>
          <cell r="F337">
            <v>33</v>
          </cell>
        </row>
        <row r="338">
          <cell r="D338" t="str">
            <v>Filled</v>
          </cell>
          <cell r="F338">
            <v>33</v>
          </cell>
        </row>
        <row r="339">
          <cell r="D339" t="str">
            <v>Filled</v>
          </cell>
          <cell r="F339">
            <v>34</v>
          </cell>
        </row>
        <row r="340">
          <cell r="D340" t="str">
            <v>Filled</v>
          </cell>
          <cell r="F340">
            <v>34</v>
          </cell>
        </row>
        <row r="341">
          <cell r="D341" t="str">
            <v>Filled</v>
          </cell>
          <cell r="F341">
            <v>33</v>
          </cell>
        </row>
        <row r="342">
          <cell r="D342" t="str">
            <v>Filled</v>
          </cell>
          <cell r="F342">
            <v>33</v>
          </cell>
        </row>
        <row r="343">
          <cell r="D343" t="str">
            <v>Filled</v>
          </cell>
          <cell r="F343">
            <v>33</v>
          </cell>
        </row>
        <row r="344">
          <cell r="D344" t="str">
            <v>Filled</v>
          </cell>
          <cell r="F344">
            <v>33</v>
          </cell>
        </row>
        <row r="345">
          <cell r="D345" t="str">
            <v>Filled</v>
          </cell>
          <cell r="F345">
            <v>33</v>
          </cell>
        </row>
        <row r="346">
          <cell r="D346" t="str">
            <v>Filled</v>
          </cell>
          <cell r="F346">
            <v>34</v>
          </cell>
        </row>
        <row r="347">
          <cell r="D347" t="str">
            <v>Filled</v>
          </cell>
          <cell r="F347">
            <v>34</v>
          </cell>
        </row>
        <row r="348">
          <cell r="D348" t="str">
            <v>Filled</v>
          </cell>
          <cell r="F348">
            <v>34</v>
          </cell>
        </row>
        <row r="349">
          <cell r="D349" t="str">
            <v>Failed To Fill</v>
          </cell>
          <cell r="F349">
            <v>34</v>
          </cell>
        </row>
        <row r="350">
          <cell r="D350" t="str">
            <v>Filled</v>
          </cell>
          <cell r="F350">
            <v>35</v>
          </cell>
        </row>
        <row r="351">
          <cell r="D351" t="str">
            <v>Filled</v>
          </cell>
          <cell r="F351">
            <v>35</v>
          </cell>
        </row>
        <row r="352">
          <cell r="D352" t="str">
            <v>Filled</v>
          </cell>
          <cell r="F352">
            <v>35</v>
          </cell>
        </row>
      </sheetData>
      <sheetData sheetId="1" refreshError="1"/>
      <sheetData sheetId="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wData"/>
      <sheetName val="AggData"/>
      <sheetName val="Chart"/>
    </sheetNames>
    <sheetDataSet>
      <sheetData sheetId="0">
        <row r="2">
          <cell r="D2" t="str">
            <v>Filled</v>
          </cell>
          <cell r="F2">
            <v>4</v>
          </cell>
        </row>
        <row r="3">
          <cell r="D3" t="str">
            <v>Filled</v>
          </cell>
          <cell r="F3">
            <v>5</v>
          </cell>
        </row>
        <row r="4">
          <cell r="D4" t="str">
            <v>Filled</v>
          </cell>
          <cell r="F4">
            <v>5</v>
          </cell>
        </row>
        <row r="5">
          <cell r="D5" t="str">
            <v>Filled</v>
          </cell>
          <cell r="F5">
            <v>5</v>
          </cell>
        </row>
        <row r="6">
          <cell r="D6" t="str">
            <v>Filled</v>
          </cell>
          <cell r="F6">
            <v>5</v>
          </cell>
        </row>
        <row r="7">
          <cell r="D7" t="str">
            <v>Filled</v>
          </cell>
          <cell r="F7">
            <v>6</v>
          </cell>
        </row>
        <row r="8">
          <cell r="D8" t="str">
            <v>Filled</v>
          </cell>
          <cell r="F8">
            <v>1</v>
          </cell>
        </row>
        <row r="9">
          <cell r="D9" t="str">
            <v>Filled</v>
          </cell>
          <cell r="F9">
            <v>2</v>
          </cell>
        </row>
        <row r="10">
          <cell r="D10" t="str">
            <v>Filled</v>
          </cell>
          <cell r="F10">
            <v>2</v>
          </cell>
        </row>
        <row r="11">
          <cell r="D11" t="str">
            <v>Filled</v>
          </cell>
          <cell r="F11">
            <v>2</v>
          </cell>
        </row>
        <row r="12">
          <cell r="D12" t="str">
            <v>Filled</v>
          </cell>
          <cell r="F12">
            <v>2</v>
          </cell>
        </row>
        <row r="13">
          <cell r="D13" t="str">
            <v>Filled</v>
          </cell>
          <cell r="F13">
            <v>2</v>
          </cell>
        </row>
        <row r="14">
          <cell r="D14" t="str">
            <v>Filled</v>
          </cell>
          <cell r="F14">
            <v>3</v>
          </cell>
        </row>
        <row r="15">
          <cell r="D15" t="str">
            <v>Filled</v>
          </cell>
          <cell r="F15">
            <v>3</v>
          </cell>
        </row>
        <row r="16">
          <cell r="D16" t="str">
            <v>Filled</v>
          </cell>
          <cell r="F16">
            <v>3</v>
          </cell>
        </row>
        <row r="17">
          <cell r="D17" t="str">
            <v>Filled</v>
          </cell>
          <cell r="F17">
            <v>3</v>
          </cell>
        </row>
        <row r="18">
          <cell r="D18" t="str">
            <v>Filled</v>
          </cell>
          <cell r="F18">
            <v>3</v>
          </cell>
        </row>
        <row r="19">
          <cell r="D19" t="str">
            <v>Filled</v>
          </cell>
          <cell r="F19">
            <v>4</v>
          </cell>
        </row>
        <row r="20">
          <cell r="D20" t="str">
            <v>Filled</v>
          </cell>
          <cell r="F20">
            <v>4</v>
          </cell>
        </row>
        <row r="21">
          <cell r="D21" t="str">
            <v>Filled</v>
          </cell>
          <cell r="F21">
            <v>4</v>
          </cell>
        </row>
        <row r="22">
          <cell r="D22" t="str">
            <v>Filled</v>
          </cell>
          <cell r="F22">
            <v>4</v>
          </cell>
        </row>
        <row r="23">
          <cell r="D23" t="str">
            <v>Filled</v>
          </cell>
          <cell r="F23">
            <v>6</v>
          </cell>
        </row>
        <row r="24">
          <cell r="D24" t="str">
            <v>Filled</v>
          </cell>
          <cell r="F24">
            <v>4</v>
          </cell>
        </row>
        <row r="25">
          <cell r="D25" t="str">
            <v>Filled</v>
          </cell>
          <cell r="F25">
            <v>5</v>
          </cell>
        </row>
        <row r="26">
          <cell r="D26" t="str">
            <v>Filled</v>
          </cell>
          <cell r="F26">
            <v>5</v>
          </cell>
        </row>
        <row r="27">
          <cell r="D27" t="str">
            <v>Filled</v>
          </cell>
          <cell r="F27">
            <v>5</v>
          </cell>
        </row>
        <row r="28">
          <cell r="D28" t="str">
            <v>Filled</v>
          </cell>
          <cell r="F28">
            <v>5</v>
          </cell>
        </row>
        <row r="29">
          <cell r="D29" t="str">
            <v>Filled</v>
          </cell>
          <cell r="F29">
            <v>6</v>
          </cell>
        </row>
        <row r="30">
          <cell r="D30" t="str">
            <v>Filled</v>
          </cell>
          <cell r="F30">
            <v>6</v>
          </cell>
        </row>
        <row r="31">
          <cell r="D31" t="str">
            <v>Filled</v>
          </cell>
          <cell r="F31">
            <v>6</v>
          </cell>
        </row>
        <row r="32">
          <cell r="D32" t="str">
            <v>Filled</v>
          </cell>
          <cell r="F32">
            <v>6</v>
          </cell>
        </row>
        <row r="33">
          <cell r="D33" t="str">
            <v>Filled</v>
          </cell>
          <cell r="F33">
            <v>6</v>
          </cell>
        </row>
        <row r="34">
          <cell r="D34" t="str">
            <v>Filled</v>
          </cell>
          <cell r="F34">
            <v>7</v>
          </cell>
        </row>
        <row r="35">
          <cell r="D35" t="str">
            <v>Filled</v>
          </cell>
          <cell r="F35">
            <v>7</v>
          </cell>
        </row>
        <row r="36">
          <cell r="D36" t="str">
            <v>Filled</v>
          </cell>
          <cell r="F36">
            <v>7</v>
          </cell>
        </row>
        <row r="37">
          <cell r="D37" t="str">
            <v>Filled</v>
          </cell>
          <cell r="F37">
            <v>7</v>
          </cell>
        </row>
        <row r="38">
          <cell r="D38" t="str">
            <v>Filled</v>
          </cell>
          <cell r="F38">
            <v>4</v>
          </cell>
        </row>
        <row r="39">
          <cell r="D39" t="str">
            <v>Filled</v>
          </cell>
          <cell r="F39">
            <v>6</v>
          </cell>
        </row>
        <row r="40">
          <cell r="D40" t="str">
            <v>Filled</v>
          </cell>
          <cell r="F40">
            <v>5</v>
          </cell>
        </row>
        <row r="41">
          <cell r="D41" t="str">
            <v>Filled</v>
          </cell>
          <cell r="F41">
            <v>5</v>
          </cell>
        </row>
        <row r="42">
          <cell r="D42" t="str">
            <v>Filled</v>
          </cell>
          <cell r="F42">
            <v>9</v>
          </cell>
        </row>
        <row r="43">
          <cell r="D43" t="str">
            <v>Failed To Fill</v>
          </cell>
          <cell r="F43">
            <v>6</v>
          </cell>
        </row>
        <row r="44">
          <cell r="D44" t="str">
            <v>Filled</v>
          </cell>
          <cell r="F44">
            <v>10</v>
          </cell>
        </row>
        <row r="45">
          <cell r="D45" t="str">
            <v>Filled</v>
          </cell>
          <cell r="F45">
            <v>10</v>
          </cell>
        </row>
        <row r="46">
          <cell r="D46" t="str">
            <v>Filled</v>
          </cell>
          <cell r="F46">
            <v>7</v>
          </cell>
        </row>
        <row r="47">
          <cell r="D47" t="str">
            <v>Filled</v>
          </cell>
          <cell r="F47">
            <v>7</v>
          </cell>
        </row>
        <row r="48">
          <cell r="D48" t="str">
            <v>Failed To Fill</v>
          </cell>
          <cell r="F48">
            <v>7</v>
          </cell>
        </row>
        <row r="49">
          <cell r="D49" t="str">
            <v>Filled</v>
          </cell>
          <cell r="F49">
            <v>9</v>
          </cell>
        </row>
        <row r="50">
          <cell r="D50" t="str">
            <v>Filled</v>
          </cell>
          <cell r="F50">
            <v>8</v>
          </cell>
        </row>
        <row r="51">
          <cell r="D51" t="str">
            <v>Filled</v>
          </cell>
          <cell r="F51">
            <v>8</v>
          </cell>
        </row>
        <row r="52">
          <cell r="D52" t="str">
            <v>Filled</v>
          </cell>
          <cell r="F52">
            <v>8</v>
          </cell>
        </row>
        <row r="53">
          <cell r="D53" t="str">
            <v>Filled</v>
          </cell>
          <cell r="F53">
            <v>8</v>
          </cell>
        </row>
        <row r="54">
          <cell r="D54" t="str">
            <v>Filled</v>
          </cell>
          <cell r="F54">
            <v>8</v>
          </cell>
        </row>
        <row r="55">
          <cell r="D55" t="str">
            <v>Filled</v>
          </cell>
          <cell r="F55">
            <v>9</v>
          </cell>
        </row>
        <row r="56">
          <cell r="D56" t="str">
            <v>Filled</v>
          </cell>
          <cell r="F56">
            <v>9</v>
          </cell>
        </row>
        <row r="57">
          <cell r="D57" t="str">
            <v>Filled</v>
          </cell>
          <cell r="F57">
            <v>9</v>
          </cell>
        </row>
        <row r="58">
          <cell r="D58" t="str">
            <v>Filled</v>
          </cell>
          <cell r="F58">
            <v>9</v>
          </cell>
        </row>
        <row r="59">
          <cell r="D59" t="str">
            <v>Filled</v>
          </cell>
          <cell r="F59">
            <v>9</v>
          </cell>
        </row>
        <row r="60">
          <cell r="D60" t="str">
            <v>Filled</v>
          </cell>
          <cell r="F60">
            <v>10</v>
          </cell>
        </row>
        <row r="61">
          <cell r="D61" t="str">
            <v>Filled</v>
          </cell>
          <cell r="F61">
            <v>10</v>
          </cell>
        </row>
        <row r="62">
          <cell r="D62" t="str">
            <v>Filled</v>
          </cell>
          <cell r="F62">
            <v>10</v>
          </cell>
        </row>
        <row r="63">
          <cell r="D63" t="str">
            <v>Filled</v>
          </cell>
          <cell r="F63">
            <v>10</v>
          </cell>
        </row>
        <row r="64">
          <cell r="D64" t="str">
            <v>Filled</v>
          </cell>
          <cell r="F64">
            <v>7</v>
          </cell>
        </row>
        <row r="65">
          <cell r="D65" t="str">
            <v>Filled</v>
          </cell>
          <cell r="F65">
            <v>8</v>
          </cell>
        </row>
        <row r="66">
          <cell r="D66" t="str">
            <v>Filled</v>
          </cell>
          <cell r="F66">
            <v>8</v>
          </cell>
        </row>
        <row r="67">
          <cell r="D67" t="str">
            <v>Filled</v>
          </cell>
          <cell r="F67">
            <v>12</v>
          </cell>
        </row>
        <row r="68">
          <cell r="D68" t="str">
            <v>Filled</v>
          </cell>
          <cell r="F68">
            <v>8</v>
          </cell>
        </row>
        <row r="69">
          <cell r="D69" t="str">
            <v>Filled</v>
          </cell>
          <cell r="F69">
            <v>8</v>
          </cell>
        </row>
        <row r="70">
          <cell r="D70" t="str">
            <v>Filled</v>
          </cell>
          <cell r="F70">
            <v>9</v>
          </cell>
        </row>
        <row r="71">
          <cell r="D71" t="str">
            <v>Filled</v>
          </cell>
          <cell r="F71">
            <v>9</v>
          </cell>
        </row>
        <row r="72">
          <cell r="D72" t="str">
            <v>Filled</v>
          </cell>
          <cell r="F72">
            <v>9</v>
          </cell>
        </row>
        <row r="73">
          <cell r="D73" t="str">
            <v>Filled</v>
          </cell>
          <cell r="F73">
            <v>9</v>
          </cell>
        </row>
        <row r="74">
          <cell r="D74" t="str">
            <v>Filled</v>
          </cell>
          <cell r="F74">
            <v>9</v>
          </cell>
        </row>
        <row r="75">
          <cell r="D75" t="str">
            <v>Filled</v>
          </cell>
          <cell r="F75">
            <v>10</v>
          </cell>
        </row>
        <row r="76">
          <cell r="D76" t="str">
            <v>Filled</v>
          </cell>
          <cell r="F76">
            <v>10</v>
          </cell>
        </row>
        <row r="77">
          <cell r="D77" t="str">
            <v>Filled</v>
          </cell>
          <cell r="F77">
            <v>10</v>
          </cell>
        </row>
        <row r="78">
          <cell r="D78" t="str">
            <v>Filled</v>
          </cell>
          <cell r="F78">
            <v>10</v>
          </cell>
        </row>
        <row r="79">
          <cell r="D79" t="str">
            <v>Filled</v>
          </cell>
          <cell r="F79">
            <v>10</v>
          </cell>
        </row>
        <row r="80">
          <cell r="D80" t="str">
            <v>Filled</v>
          </cell>
          <cell r="F80">
            <v>11</v>
          </cell>
        </row>
        <row r="81">
          <cell r="D81" t="str">
            <v>Filled</v>
          </cell>
          <cell r="F81">
            <v>11</v>
          </cell>
        </row>
        <row r="82">
          <cell r="D82" t="str">
            <v>Filled</v>
          </cell>
          <cell r="F82">
            <v>11</v>
          </cell>
        </row>
        <row r="83">
          <cell r="D83" t="str">
            <v>Filled</v>
          </cell>
          <cell r="F83">
            <v>12</v>
          </cell>
        </row>
        <row r="84">
          <cell r="D84" t="str">
            <v>Filled</v>
          </cell>
          <cell r="F84">
            <v>12</v>
          </cell>
        </row>
        <row r="85">
          <cell r="D85" t="str">
            <v>Filled</v>
          </cell>
          <cell r="F85">
            <v>16</v>
          </cell>
        </row>
        <row r="86">
          <cell r="D86" t="str">
            <v>Filled</v>
          </cell>
          <cell r="F86">
            <v>16</v>
          </cell>
        </row>
        <row r="87">
          <cell r="D87" t="str">
            <v>Filled</v>
          </cell>
          <cell r="F87">
            <v>9</v>
          </cell>
        </row>
        <row r="88">
          <cell r="D88" t="str">
            <v>Failed To Fill</v>
          </cell>
          <cell r="F88">
            <v>9</v>
          </cell>
        </row>
        <row r="89">
          <cell r="D89" t="str">
            <v>Filled</v>
          </cell>
          <cell r="F89">
            <v>9</v>
          </cell>
        </row>
        <row r="90">
          <cell r="D90" t="str">
            <v>Filled</v>
          </cell>
          <cell r="F90">
            <v>10</v>
          </cell>
        </row>
        <row r="91">
          <cell r="D91" t="str">
            <v>Filled</v>
          </cell>
          <cell r="F91">
            <v>10</v>
          </cell>
        </row>
        <row r="92">
          <cell r="D92" t="str">
            <v>Filled</v>
          </cell>
          <cell r="F92">
            <v>10</v>
          </cell>
        </row>
        <row r="93">
          <cell r="D93" t="str">
            <v>Filled</v>
          </cell>
          <cell r="F93">
            <v>10</v>
          </cell>
        </row>
        <row r="94">
          <cell r="D94" t="str">
            <v>Filled</v>
          </cell>
          <cell r="F94">
            <v>10</v>
          </cell>
        </row>
        <row r="95">
          <cell r="D95" t="str">
            <v>Filled</v>
          </cell>
          <cell r="F95">
            <v>11</v>
          </cell>
        </row>
        <row r="96">
          <cell r="D96" t="str">
            <v>Filled</v>
          </cell>
          <cell r="F96">
            <v>11</v>
          </cell>
        </row>
        <row r="97">
          <cell r="D97" t="str">
            <v>Filled</v>
          </cell>
          <cell r="F97">
            <v>11</v>
          </cell>
        </row>
        <row r="98">
          <cell r="D98" t="str">
            <v>Filled</v>
          </cell>
          <cell r="F98">
            <v>12</v>
          </cell>
        </row>
        <row r="99">
          <cell r="D99" t="str">
            <v>Filled</v>
          </cell>
          <cell r="F99">
            <v>12</v>
          </cell>
        </row>
        <row r="100">
          <cell r="D100" t="str">
            <v>Filled</v>
          </cell>
          <cell r="F100">
            <v>12</v>
          </cell>
        </row>
        <row r="101">
          <cell r="D101" t="str">
            <v>Filled</v>
          </cell>
          <cell r="F101">
            <v>12</v>
          </cell>
        </row>
        <row r="102">
          <cell r="D102" t="str">
            <v>Filled</v>
          </cell>
          <cell r="F102">
            <v>12</v>
          </cell>
        </row>
        <row r="103">
          <cell r="D103" t="str">
            <v>Filled</v>
          </cell>
          <cell r="F103">
            <v>13</v>
          </cell>
        </row>
        <row r="104">
          <cell r="D104" t="str">
            <v>Filled</v>
          </cell>
          <cell r="F104">
            <v>13</v>
          </cell>
        </row>
        <row r="105">
          <cell r="D105" t="str">
            <v>Filled</v>
          </cell>
          <cell r="F105">
            <v>13</v>
          </cell>
        </row>
        <row r="106">
          <cell r="D106" t="str">
            <v>Filled</v>
          </cell>
          <cell r="F106">
            <v>13</v>
          </cell>
        </row>
        <row r="107">
          <cell r="D107" t="str">
            <v>Filled</v>
          </cell>
          <cell r="F107">
            <v>13</v>
          </cell>
        </row>
        <row r="108">
          <cell r="D108" t="str">
            <v>Filled</v>
          </cell>
          <cell r="F108">
            <v>14</v>
          </cell>
        </row>
        <row r="109">
          <cell r="D109" t="str">
            <v>Filled</v>
          </cell>
          <cell r="F109">
            <v>14</v>
          </cell>
        </row>
        <row r="110">
          <cell r="D110" t="str">
            <v>Filled</v>
          </cell>
          <cell r="F110">
            <v>14</v>
          </cell>
        </row>
        <row r="111">
          <cell r="D111" t="str">
            <v>Filled</v>
          </cell>
          <cell r="F111">
            <v>10</v>
          </cell>
        </row>
        <row r="112">
          <cell r="D112" t="str">
            <v>Filled</v>
          </cell>
          <cell r="F112">
            <v>19</v>
          </cell>
        </row>
        <row r="113">
          <cell r="D113" t="str">
            <v>Filled</v>
          </cell>
          <cell r="F113">
            <v>19</v>
          </cell>
        </row>
        <row r="114">
          <cell r="D114" t="str">
            <v>Failed To Fill</v>
          </cell>
          <cell r="F114">
            <v>10</v>
          </cell>
        </row>
        <row r="115">
          <cell r="D115" t="str">
            <v>Filled</v>
          </cell>
          <cell r="F115">
            <v>14</v>
          </cell>
        </row>
        <row r="116">
          <cell r="D116" t="str">
            <v>Filled</v>
          </cell>
          <cell r="F116">
            <v>14</v>
          </cell>
        </row>
        <row r="117">
          <cell r="D117" t="str">
            <v>Filled</v>
          </cell>
          <cell r="F117">
            <v>13</v>
          </cell>
        </row>
        <row r="118">
          <cell r="D118" t="str">
            <v>Filled</v>
          </cell>
          <cell r="F118">
            <v>12</v>
          </cell>
        </row>
        <row r="119">
          <cell r="D119" t="str">
            <v>Filled</v>
          </cell>
          <cell r="F119">
            <v>12</v>
          </cell>
        </row>
        <row r="120">
          <cell r="D120" t="str">
            <v>Filled</v>
          </cell>
          <cell r="F120">
            <v>12</v>
          </cell>
        </row>
        <row r="121">
          <cell r="D121" t="str">
            <v>Filled</v>
          </cell>
          <cell r="F121">
            <v>12</v>
          </cell>
        </row>
        <row r="122">
          <cell r="D122" t="str">
            <v>Filled</v>
          </cell>
          <cell r="F122">
            <v>12</v>
          </cell>
        </row>
        <row r="123">
          <cell r="D123" t="str">
            <v>Filled</v>
          </cell>
          <cell r="F123">
            <v>12</v>
          </cell>
        </row>
        <row r="124">
          <cell r="D124" t="str">
            <v>Filled</v>
          </cell>
          <cell r="F124">
            <v>12</v>
          </cell>
        </row>
        <row r="125">
          <cell r="D125" t="str">
            <v>Filled</v>
          </cell>
          <cell r="F125">
            <v>13</v>
          </cell>
        </row>
        <row r="126">
          <cell r="D126" t="str">
            <v>Filled</v>
          </cell>
          <cell r="F126">
            <v>13</v>
          </cell>
        </row>
        <row r="127">
          <cell r="D127" t="str">
            <v>Filled</v>
          </cell>
          <cell r="F127">
            <v>13</v>
          </cell>
        </row>
        <row r="128">
          <cell r="D128" t="str">
            <v>Filled</v>
          </cell>
          <cell r="F128">
            <v>13</v>
          </cell>
        </row>
        <row r="129">
          <cell r="D129" t="str">
            <v>Filled</v>
          </cell>
          <cell r="F129">
            <v>13</v>
          </cell>
        </row>
        <row r="130">
          <cell r="D130" t="str">
            <v>Filled</v>
          </cell>
          <cell r="F130">
            <v>14</v>
          </cell>
        </row>
        <row r="131">
          <cell r="D131" t="str">
            <v>Filled</v>
          </cell>
          <cell r="F131">
            <v>14</v>
          </cell>
        </row>
        <row r="132">
          <cell r="D132" t="str">
            <v>Filled</v>
          </cell>
          <cell r="F132">
            <v>14</v>
          </cell>
        </row>
        <row r="133">
          <cell r="D133" t="str">
            <v>Filled</v>
          </cell>
          <cell r="F133">
            <v>14</v>
          </cell>
        </row>
        <row r="134">
          <cell r="D134" t="str">
            <v>Filled</v>
          </cell>
          <cell r="F134">
            <v>12</v>
          </cell>
        </row>
        <row r="135">
          <cell r="D135" t="str">
            <v>Filled</v>
          </cell>
          <cell r="F135">
            <v>20</v>
          </cell>
        </row>
        <row r="136">
          <cell r="D136" t="str">
            <v>Filled</v>
          </cell>
          <cell r="F136">
            <v>12</v>
          </cell>
        </row>
        <row r="137">
          <cell r="D137" t="str">
            <v>Filled</v>
          </cell>
          <cell r="F137">
            <v>13</v>
          </cell>
        </row>
        <row r="138">
          <cell r="D138" t="str">
            <v>Filled</v>
          </cell>
          <cell r="F138">
            <v>12</v>
          </cell>
        </row>
        <row r="139">
          <cell r="D139" t="str">
            <v>Filled</v>
          </cell>
          <cell r="F139">
            <v>13</v>
          </cell>
        </row>
        <row r="140">
          <cell r="D140" t="str">
            <v>Filled</v>
          </cell>
          <cell r="F140">
            <v>13</v>
          </cell>
        </row>
        <row r="141">
          <cell r="D141" t="str">
            <v>Filled</v>
          </cell>
          <cell r="F141">
            <v>14</v>
          </cell>
        </row>
        <row r="142">
          <cell r="D142" t="str">
            <v>Failed To Fill</v>
          </cell>
          <cell r="F142">
            <v>13</v>
          </cell>
        </row>
        <row r="143">
          <cell r="D143" t="str">
            <v>Filled</v>
          </cell>
          <cell r="F143">
            <v>29</v>
          </cell>
        </row>
        <row r="144">
          <cell r="D144" t="str">
            <v>Filled</v>
          </cell>
          <cell r="F144">
            <v>29</v>
          </cell>
        </row>
        <row r="145">
          <cell r="D145" t="str">
            <v>Filled</v>
          </cell>
          <cell r="F145">
            <v>13</v>
          </cell>
        </row>
        <row r="146">
          <cell r="D146" t="str">
            <v>Filled</v>
          </cell>
          <cell r="F146">
            <v>14</v>
          </cell>
        </row>
        <row r="147">
          <cell r="D147" t="str">
            <v>Filled</v>
          </cell>
          <cell r="F147">
            <v>17</v>
          </cell>
        </row>
        <row r="148">
          <cell r="D148" t="str">
            <v>Filled</v>
          </cell>
          <cell r="F148">
            <v>16</v>
          </cell>
        </row>
        <row r="149">
          <cell r="D149" t="str">
            <v>Filled</v>
          </cell>
          <cell r="F149">
            <v>16</v>
          </cell>
        </row>
        <row r="150">
          <cell r="D150" t="str">
            <v>Filled</v>
          </cell>
          <cell r="F150">
            <v>17</v>
          </cell>
        </row>
        <row r="151">
          <cell r="D151" t="str">
            <v>Filled</v>
          </cell>
          <cell r="F151">
            <v>17</v>
          </cell>
        </row>
        <row r="152">
          <cell r="D152" t="str">
            <v>Filled</v>
          </cell>
          <cell r="F152">
            <v>17</v>
          </cell>
        </row>
        <row r="153">
          <cell r="D153" t="str">
            <v>Filled</v>
          </cell>
          <cell r="F153">
            <v>17</v>
          </cell>
        </row>
        <row r="154">
          <cell r="D154" t="str">
            <v>Filled</v>
          </cell>
          <cell r="F154">
            <v>17</v>
          </cell>
        </row>
        <row r="155">
          <cell r="D155" t="str">
            <v>Filled</v>
          </cell>
          <cell r="F155">
            <v>18</v>
          </cell>
        </row>
        <row r="156">
          <cell r="D156" t="str">
            <v>Filled</v>
          </cell>
          <cell r="F156">
            <v>18</v>
          </cell>
        </row>
        <row r="157">
          <cell r="D157" t="str">
            <v>Filled</v>
          </cell>
          <cell r="F157">
            <v>16</v>
          </cell>
        </row>
        <row r="158">
          <cell r="D158" t="str">
            <v>Filled</v>
          </cell>
          <cell r="F158">
            <v>16</v>
          </cell>
        </row>
        <row r="159">
          <cell r="D159" t="str">
            <v>Filled</v>
          </cell>
          <cell r="F159">
            <v>15</v>
          </cell>
        </row>
        <row r="160">
          <cell r="D160" t="str">
            <v>Filled</v>
          </cell>
          <cell r="F160">
            <v>14</v>
          </cell>
        </row>
        <row r="161">
          <cell r="D161" t="str">
            <v>Filled</v>
          </cell>
          <cell r="F161">
            <v>14</v>
          </cell>
        </row>
        <row r="162">
          <cell r="D162" t="str">
            <v>Filled</v>
          </cell>
          <cell r="F162">
            <v>15</v>
          </cell>
        </row>
        <row r="163">
          <cell r="D163" t="str">
            <v>Filled</v>
          </cell>
          <cell r="F163">
            <v>15</v>
          </cell>
        </row>
        <row r="164">
          <cell r="D164" t="str">
            <v>Filled</v>
          </cell>
          <cell r="F164">
            <v>15</v>
          </cell>
        </row>
        <row r="165">
          <cell r="D165" t="str">
            <v>Filled</v>
          </cell>
          <cell r="F165">
            <v>15</v>
          </cell>
        </row>
        <row r="166">
          <cell r="D166" t="str">
            <v>Filled</v>
          </cell>
          <cell r="F166">
            <v>16</v>
          </cell>
        </row>
        <row r="167">
          <cell r="D167" t="str">
            <v>Filled</v>
          </cell>
          <cell r="F167">
            <v>16</v>
          </cell>
        </row>
        <row r="168">
          <cell r="D168" t="str">
            <v>Filled</v>
          </cell>
          <cell r="F168">
            <v>16</v>
          </cell>
        </row>
        <row r="169">
          <cell r="D169" t="str">
            <v>Filled</v>
          </cell>
          <cell r="F169">
            <v>16</v>
          </cell>
        </row>
        <row r="170">
          <cell r="D170" t="str">
            <v>Filled</v>
          </cell>
          <cell r="F170">
            <v>16</v>
          </cell>
        </row>
        <row r="171">
          <cell r="D171" t="str">
            <v>Filled</v>
          </cell>
          <cell r="F171">
            <v>17</v>
          </cell>
        </row>
        <row r="172">
          <cell r="D172" t="str">
            <v>Filled</v>
          </cell>
          <cell r="F172">
            <v>17</v>
          </cell>
        </row>
        <row r="173">
          <cell r="D173" t="str">
            <v>Filled</v>
          </cell>
          <cell r="F173">
            <v>17</v>
          </cell>
        </row>
        <row r="174">
          <cell r="D174" t="str">
            <v>Filled</v>
          </cell>
          <cell r="F174">
            <v>17</v>
          </cell>
        </row>
        <row r="175">
          <cell r="D175" t="str">
            <v>Filled</v>
          </cell>
          <cell r="F175">
            <v>17</v>
          </cell>
        </row>
        <row r="176">
          <cell r="D176" t="str">
            <v>Filled</v>
          </cell>
          <cell r="F176">
            <v>18</v>
          </cell>
        </row>
        <row r="177">
          <cell r="D177" t="str">
            <v>Filled</v>
          </cell>
          <cell r="F177">
            <v>18</v>
          </cell>
        </row>
        <row r="178">
          <cell r="D178" t="str">
            <v>Filled</v>
          </cell>
          <cell r="F178">
            <v>18</v>
          </cell>
        </row>
        <row r="179">
          <cell r="D179" t="str">
            <v>Filled</v>
          </cell>
          <cell r="F179">
            <v>19</v>
          </cell>
        </row>
        <row r="180">
          <cell r="D180" t="str">
            <v>Filled</v>
          </cell>
          <cell r="F180">
            <v>19</v>
          </cell>
        </row>
        <row r="181">
          <cell r="D181" t="str">
            <v>Filled</v>
          </cell>
          <cell r="F181">
            <v>19</v>
          </cell>
        </row>
        <row r="182">
          <cell r="D182" t="str">
            <v>Filled</v>
          </cell>
          <cell r="F182">
            <v>19</v>
          </cell>
        </row>
        <row r="183">
          <cell r="D183" t="str">
            <v>Filled</v>
          </cell>
          <cell r="F183">
            <v>19</v>
          </cell>
        </row>
        <row r="184">
          <cell r="D184" t="str">
            <v>Filled</v>
          </cell>
          <cell r="F184">
            <v>20</v>
          </cell>
        </row>
        <row r="185">
          <cell r="D185" t="str">
            <v>Filled</v>
          </cell>
          <cell r="F185">
            <v>20</v>
          </cell>
        </row>
        <row r="186">
          <cell r="D186" t="str">
            <v>Filled</v>
          </cell>
          <cell r="F186">
            <v>20</v>
          </cell>
        </row>
        <row r="187">
          <cell r="D187" t="str">
            <v>Filled</v>
          </cell>
          <cell r="F187">
            <v>20</v>
          </cell>
        </row>
        <row r="188">
          <cell r="D188" t="str">
            <v>Filled</v>
          </cell>
          <cell r="F188">
            <v>20</v>
          </cell>
        </row>
        <row r="189">
          <cell r="D189" t="str">
            <v>Filled</v>
          </cell>
          <cell r="F189">
            <v>21</v>
          </cell>
        </row>
        <row r="190">
          <cell r="D190" t="str">
            <v>Filled</v>
          </cell>
          <cell r="F190">
            <v>21</v>
          </cell>
        </row>
        <row r="191">
          <cell r="D191" t="str">
            <v>Filled</v>
          </cell>
          <cell r="F191">
            <v>21</v>
          </cell>
        </row>
        <row r="192">
          <cell r="D192" t="str">
            <v>Filled</v>
          </cell>
          <cell r="F192">
            <v>21</v>
          </cell>
        </row>
        <row r="193">
          <cell r="D193" t="str">
            <v>Filled</v>
          </cell>
          <cell r="F193">
            <v>15</v>
          </cell>
        </row>
        <row r="194">
          <cell r="D194" t="str">
            <v>Failed To Fill</v>
          </cell>
          <cell r="F194">
            <v>15</v>
          </cell>
        </row>
        <row r="195">
          <cell r="D195" t="str">
            <v>Filled</v>
          </cell>
          <cell r="F195">
            <v>16</v>
          </cell>
        </row>
        <row r="196">
          <cell r="D196" t="str">
            <v>Filled</v>
          </cell>
          <cell r="F196">
            <v>16</v>
          </cell>
        </row>
        <row r="197">
          <cell r="D197" t="str">
            <v>Failed To Fill</v>
          </cell>
          <cell r="F197">
            <v>17</v>
          </cell>
        </row>
        <row r="198">
          <cell r="D198" t="str">
            <v>Failed To Fill</v>
          </cell>
          <cell r="F198">
            <v>16</v>
          </cell>
        </row>
        <row r="199">
          <cell r="D199" t="str">
            <v>Failed To Fill</v>
          </cell>
          <cell r="F199">
            <v>16</v>
          </cell>
        </row>
        <row r="200">
          <cell r="D200" t="str">
            <v>Filled</v>
          </cell>
          <cell r="F200">
            <v>17</v>
          </cell>
        </row>
        <row r="201">
          <cell r="D201" t="str">
            <v>Filled</v>
          </cell>
          <cell r="F201">
            <v>17</v>
          </cell>
        </row>
        <row r="202">
          <cell r="D202" t="str">
            <v>Filled</v>
          </cell>
          <cell r="F202">
            <v>17</v>
          </cell>
        </row>
        <row r="203">
          <cell r="D203" t="str">
            <v>Filled</v>
          </cell>
          <cell r="F203">
            <v>17</v>
          </cell>
        </row>
        <row r="204">
          <cell r="D204" t="str">
            <v>Filled</v>
          </cell>
          <cell r="F204">
            <v>17</v>
          </cell>
        </row>
        <row r="205">
          <cell r="D205" t="str">
            <v>Failed To Fill</v>
          </cell>
          <cell r="F205">
            <v>17</v>
          </cell>
        </row>
        <row r="206">
          <cell r="D206" t="str">
            <v>Failed To Fill</v>
          </cell>
          <cell r="F206">
            <v>17</v>
          </cell>
        </row>
        <row r="207">
          <cell r="D207" t="str">
            <v>Filled</v>
          </cell>
          <cell r="F207">
            <v>17</v>
          </cell>
        </row>
        <row r="208">
          <cell r="D208" t="str">
            <v>Filled</v>
          </cell>
          <cell r="F208">
            <v>17</v>
          </cell>
        </row>
        <row r="209">
          <cell r="D209" t="str">
            <v>Filled</v>
          </cell>
          <cell r="F209">
            <v>18</v>
          </cell>
        </row>
        <row r="210">
          <cell r="D210" t="str">
            <v>Filled</v>
          </cell>
          <cell r="F210">
            <v>18</v>
          </cell>
        </row>
        <row r="211">
          <cell r="D211" t="str">
            <v>Filled</v>
          </cell>
          <cell r="F211">
            <v>18</v>
          </cell>
        </row>
        <row r="212">
          <cell r="D212" t="str">
            <v>Filled</v>
          </cell>
          <cell r="F212">
            <v>18</v>
          </cell>
        </row>
        <row r="213">
          <cell r="D213" t="str">
            <v>Filled</v>
          </cell>
          <cell r="F213">
            <v>19</v>
          </cell>
        </row>
        <row r="214">
          <cell r="D214" t="str">
            <v>Filled</v>
          </cell>
          <cell r="F214">
            <v>20</v>
          </cell>
        </row>
        <row r="215">
          <cell r="D215" t="str">
            <v>Filled</v>
          </cell>
          <cell r="F215">
            <v>20</v>
          </cell>
        </row>
        <row r="216">
          <cell r="D216" t="str">
            <v>Filled</v>
          </cell>
          <cell r="F216">
            <v>20</v>
          </cell>
        </row>
        <row r="217">
          <cell r="D217" t="str">
            <v>Filled</v>
          </cell>
          <cell r="F217">
            <v>20</v>
          </cell>
        </row>
        <row r="218">
          <cell r="D218" t="str">
            <v>Failed To Fill</v>
          </cell>
          <cell r="F218">
            <v>17</v>
          </cell>
        </row>
        <row r="219">
          <cell r="D219" t="str">
            <v>Failed To Fill</v>
          </cell>
          <cell r="F219">
            <v>18</v>
          </cell>
        </row>
        <row r="220">
          <cell r="D220" t="str">
            <v>Failed To Fill</v>
          </cell>
          <cell r="F220">
            <v>17</v>
          </cell>
        </row>
        <row r="221">
          <cell r="D221" t="str">
            <v>Filled</v>
          </cell>
          <cell r="F221">
            <v>18</v>
          </cell>
        </row>
        <row r="222">
          <cell r="D222" t="str">
            <v>Filled</v>
          </cell>
          <cell r="F222">
            <v>18</v>
          </cell>
        </row>
        <row r="223">
          <cell r="D223" t="str">
            <v>Filled</v>
          </cell>
          <cell r="F223">
            <v>19</v>
          </cell>
        </row>
        <row r="224">
          <cell r="D224" t="str">
            <v>Filled</v>
          </cell>
          <cell r="F224">
            <v>19</v>
          </cell>
        </row>
        <row r="225">
          <cell r="D225" t="str">
            <v>Failed To Fill</v>
          </cell>
          <cell r="F225">
            <v>18</v>
          </cell>
        </row>
        <row r="226">
          <cell r="D226" t="str">
            <v>Failed To Fill</v>
          </cell>
          <cell r="F226">
            <v>19</v>
          </cell>
        </row>
        <row r="227">
          <cell r="D227" t="str">
            <v>Filled</v>
          </cell>
          <cell r="F227">
            <v>24</v>
          </cell>
        </row>
        <row r="228">
          <cell r="D228" t="str">
            <v>Filled</v>
          </cell>
          <cell r="F228">
            <v>24</v>
          </cell>
        </row>
        <row r="229">
          <cell r="D229" t="str">
            <v>Filled</v>
          </cell>
          <cell r="F229">
            <v>19</v>
          </cell>
        </row>
        <row r="230">
          <cell r="D230" t="str">
            <v>Filled</v>
          </cell>
          <cell r="F230">
            <v>19</v>
          </cell>
        </row>
        <row r="231">
          <cell r="D231" t="str">
            <v>Failed To Fill</v>
          </cell>
          <cell r="F231">
            <v>19</v>
          </cell>
        </row>
        <row r="232">
          <cell r="D232" t="str">
            <v>Failed To Fill</v>
          </cell>
          <cell r="F232">
            <v>19</v>
          </cell>
        </row>
        <row r="233">
          <cell r="D233" t="str">
            <v>Filled</v>
          </cell>
          <cell r="F233">
            <v>19</v>
          </cell>
        </row>
        <row r="234">
          <cell r="D234" t="str">
            <v>Filled</v>
          </cell>
          <cell r="F234">
            <v>19</v>
          </cell>
        </row>
        <row r="235">
          <cell r="D235" t="str">
            <v>Failed To Fill</v>
          </cell>
          <cell r="F235">
            <v>19</v>
          </cell>
        </row>
        <row r="236">
          <cell r="D236" t="str">
            <v>Failed To Fill</v>
          </cell>
          <cell r="F236">
            <v>19</v>
          </cell>
        </row>
        <row r="237">
          <cell r="D237" t="str">
            <v>Failed To Fill</v>
          </cell>
          <cell r="F237">
            <v>19</v>
          </cell>
        </row>
        <row r="238">
          <cell r="D238" t="str">
            <v>Failed To Fill</v>
          </cell>
          <cell r="F238">
            <v>20</v>
          </cell>
        </row>
        <row r="239">
          <cell r="D239" t="str">
            <v>Failed To Fill</v>
          </cell>
          <cell r="F239">
            <v>20</v>
          </cell>
        </row>
        <row r="240">
          <cell r="D240" t="str">
            <v>Failed To Fill</v>
          </cell>
          <cell r="F240">
            <v>20</v>
          </cell>
        </row>
        <row r="241">
          <cell r="D241" t="str">
            <v>Filled</v>
          </cell>
          <cell r="F241">
            <v>20</v>
          </cell>
        </row>
        <row r="242">
          <cell r="D242" t="str">
            <v>Failed To Fill</v>
          </cell>
          <cell r="F242">
            <v>20</v>
          </cell>
        </row>
        <row r="243">
          <cell r="D243" t="str">
            <v>Filled</v>
          </cell>
          <cell r="F243">
            <v>20</v>
          </cell>
        </row>
        <row r="244">
          <cell r="D244" t="str">
            <v>Failed To Fill</v>
          </cell>
          <cell r="F244">
            <v>20</v>
          </cell>
        </row>
        <row r="245">
          <cell r="D245" t="str">
            <v>Filled</v>
          </cell>
          <cell r="F245">
            <v>26</v>
          </cell>
        </row>
        <row r="246">
          <cell r="D246" t="str">
            <v>Filled</v>
          </cell>
          <cell r="F246">
            <v>23</v>
          </cell>
        </row>
        <row r="247">
          <cell r="D247" t="str">
            <v>Filled</v>
          </cell>
          <cell r="F247">
            <v>24</v>
          </cell>
        </row>
        <row r="248">
          <cell r="D248" t="str">
            <v>Filled</v>
          </cell>
          <cell r="F248">
            <v>24</v>
          </cell>
        </row>
        <row r="249">
          <cell r="D249" t="str">
            <v>Filled</v>
          </cell>
          <cell r="F249">
            <v>24</v>
          </cell>
        </row>
        <row r="250">
          <cell r="D250" t="str">
            <v>Filled</v>
          </cell>
          <cell r="F250">
            <v>24</v>
          </cell>
        </row>
        <row r="251">
          <cell r="D251" t="str">
            <v>Filled</v>
          </cell>
          <cell r="F251">
            <v>34</v>
          </cell>
        </row>
        <row r="252">
          <cell r="D252" t="str">
            <v>Filled</v>
          </cell>
          <cell r="F252">
            <v>24</v>
          </cell>
        </row>
        <row r="253">
          <cell r="D253" t="str">
            <v>Filled</v>
          </cell>
          <cell r="F253">
            <v>24</v>
          </cell>
        </row>
        <row r="254">
          <cell r="D254" t="str">
            <v>Filled</v>
          </cell>
          <cell r="F254">
            <v>25</v>
          </cell>
        </row>
        <row r="255">
          <cell r="D255" t="str">
            <v>Filled</v>
          </cell>
          <cell r="F255">
            <v>25</v>
          </cell>
        </row>
        <row r="256">
          <cell r="D256" t="str">
            <v>Filled</v>
          </cell>
          <cell r="F256">
            <v>25</v>
          </cell>
        </row>
        <row r="257">
          <cell r="D257" t="str">
            <v>Filled</v>
          </cell>
          <cell r="F257">
            <v>25</v>
          </cell>
        </row>
        <row r="258">
          <cell r="D258" t="str">
            <v>Filled</v>
          </cell>
          <cell r="F258">
            <v>26</v>
          </cell>
        </row>
        <row r="259">
          <cell r="D259" t="str">
            <v>Filled</v>
          </cell>
          <cell r="F259">
            <v>26</v>
          </cell>
        </row>
        <row r="260">
          <cell r="D260" t="str">
            <v>Filled</v>
          </cell>
          <cell r="F260">
            <v>26</v>
          </cell>
        </row>
        <row r="261">
          <cell r="D261" t="str">
            <v>Filled</v>
          </cell>
          <cell r="F261">
            <v>26</v>
          </cell>
        </row>
        <row r="262">
          <cell r="D262" t="str">
            <v>Filled</v>
          </cell>
          <cell r="F262">
            <v>26</v>
          </cell>
        </row>
        <row r="263">
          <cell r="D263" t="str">
            <v>Filled</v>
          </cell>
          <cell r="F263">
            <v>27</v>
          </cell>
        </row>
        <row r="264">
          <cell r="D264" t="str">
            <v>Filled</v>
          </cell>
          <cell r="F264">
            <v>27</v>
          </cell>
        </row>
        <row r="265">
          <cell r="D265" t="str">
            <v>Filled</v>
          </cell>
          <cell r="F265">
            <v>27</v>
          </cell>
        </row>
        <row r="266">
          <cell r="D266" t="str">
            <v>Filled</v>
          </cell>
          <cell r="F266">
            <v>27</v>
          </cell>
        </row>
        <row r="267">
          <cell r="D267" t="str">
            <v>Filled</v>
          </cell>
          <cell r="F267">
            <v>27</v>
          </cell>
        </row>
        <row r="268">
          <cell r="D268" t="str">
            <v>Filled</v>
          </cell>
          <cell r="F268">
            <v>28</v>
          </cell>
        </row>
        <row r="269">
          <cell r="D269" t="str">
            <v>Filled</v>
          </cell>
          <cell r="F269">
            <v>28</v>
          </cell>
        </row>
        <row r="270">
          <cell r="D270" t="str">
            <v>Filled</v>
          </cell>
          <cell r="F270">
            <v>28</v>
          </cell>
        </row>
        <row r="271">
          <cell r="D271" t="str">
            <v>Filled</v>
          </cell>
          <cell r="F271">
            <v>28</v>
          </cell>
        </row>
        <row r="272">
          <cell r="D272" t="str">
            <v>Filled</v>
          </cell>
          <cell r="F272">
            <v>28</v>
          </cell>
        </row>
        <row r="273">
          <cell r="D273" t="str">
            <v>Filled</v>
          </cell>
          <cell r="F273">
            <v>29</v>
          </cell>
        </row>
        <row r="274">
          <cell r="D274" t="str">
            <v>Filled</v>
          </cell>
          <cell r="F274">
            <v>29</v>
          </cell>
        </row>
        <row r="275">
          <cell r="D275" t="str">
            <v>Filled</v>
          </cell>
          <cell r="F275">
            <v>29</v>
          </cell>
        </row>
        <row r="276">
          <cell r="D276" t="str">
            <v>Filled</v>
          </cell>
          <cell r="F276">
            <v>29</v>
          </cell>
        </row>
        <row r="277">
          <cell r="D277" t="str">
            <v>Filled</v>
          </cell>
          <cell r="F277">
            <v>29</v>
          </cell>
        </row>
        <row r="278">
          <cell r="D278" t="str">
            <v>Filled</v>
          </cell>
          <cell r="F278">
            <v>30</v>
          </cell>
        </row>
        <row r="279">
          <cell r="D279" t="str">
            <v>Filled</v>
          </cell>
          <cell r="F279">
            <v>30</v>
          </cell>
        </row>
        <row r="280">
          <cell r="D280" t="str">
            <v>Filled</v>
          </cell>
          <cell r="F280">
            <v>30</v>
          </cell>
        </row>
        <row r="281">
          <cell r="D281" t="str">
            <v>Filled</v>
          </cell>
          <cell r="F281">
            <v>31</v>
          </cell>
        </row>
        <row r="282">
          <cell r="D282" t="str">
            <v>Filled</v>
          </cell>
          <cell r="F282">
            <v>31</v>
          </cell>
        </row>
        <row r="283">
          <cell r="D283" t="str">
            <v>Filled</v>
          </cell>
          <cell r="F283">
            <v>31</v>
          </cell>
        </row>
        <row r="284">
          <cell r="D284" t="str">
            <v>Filled</v>
          </cell>
          <cell r="F284">
            <v>31</v>
          </cell>
        </row>
        <row r="285">
          <cell r="D285" t="str">
            <v>Filled</v>
          </cell>
          <cell r="F285">
            <v>31</v>
          </cell>
        </row>
        <row r="286">
          <cell r="D286" t="str">
            <v>Filled</v>
          </cell>
          <cell r="F286">
            <v>32</v>
          </cell>
        </row>
        <row r="287">
          <cell r="D287" t="str">
            <v>Filled</v>
          </cell>
          <cell r="F287">
            <v>32</v>
          </cell>
        </row>
        <row r="288">
          <cell r="D288" t="str">
            <v>Filled</v>
          </cell>
          <cell r="F288">
            <v>32</v>
          </cell>
        </row>
        <row r="289">
          <cell r="D289" t="str">
            <v>Filled</v>
          </cell>
          <cell r="F289">
            <v>32</v>
          </cell>
        </row>
        <row r="290">
          <cell r="D290" t="str">
            <v>Filled</v>
          </cell>
          <cell r="F290">
            <v>32</v>
          </cell>
        </row>
        <row r="291">
          <cell r="D291" t="str">
            <v>Filled</v>
          </cell>
          <cell r="F291">
            <v>33</v>
          </cell>
        </row>
        <row r="292">
          <cell r="D292" t="str">
            <v>Filled</v>
          </cell>
          <cell r="F292">
            <v>33</v>
          </cell>
        </row>
        <row r="293">
          <cell r="D293" t="str">
            <v>Filled</v>
          </cell>
          <cell r="F293">
            <v>33</v>
          </cell>
        </row>
        <row r="294">
          <cell r="D294" t="str">
            <v>Filled</v>
          </cell>
          <cell r="F294">
            <v>33</v>
          </cell>
        </row>
        <row r="295">
          <cell r="D295" t="str">
            <v>Filled</v>
          </cell>
          <cell r="F295">
            <v>33</v>
          </cell>
        </row>
        <row r="296">
          <cell r="D296" t="str">
            <v>Filled</v>
          </cell>
          <cell r="F296">
            <v>34</v>
          </cell>
        </row>
        <row r="297">
          <cell r="D297" t="str">
            <v>Filled</v>
          </cell>
          <cell r="F297">
            <v>34</v>
          </cell>
        </row>
        <row r="298">
          <cell r="D298" t="str">
            <v>Filled</v>
          </cell>
          <cell r="F298">
            <v>34</v>
          </cell>
        </row>
        <row r="299">
          <cell r="D299" t="str">
            <v>Filled</v>
          </cell>
          <cell r="F299">
            <v>34</v>
          </cell>
        </row>
        <row r="300">
          <cell r="D300" t="str">
            <v>Filled</v>
          </cell>
          <cell r="F300">
            <v>34</v>
          </cell>
        </row>
        <row r="301">
          <cell r="D301" t="str">
            <v>Filled</v>
          </cell>
          <cell r="F301">
            <v>35</v>
          </cell>
        </row>
        <row r="302">
          <cell r="D302" t="str">
            <v>Filled</v>
          </cell>
          <cell r="F302">
            <v>35</v>
          </cell>
        </row>
        <row r="303">
          <cell r="D303" t="str">
            <v>Filled</v>
          </cell>
          <cell r="F303">
            <v>35</v>
          </cell>
        </row>
        <row r="304">
          <cell r="D304" t="str">
            <v>Filled</v>
          </cell>
          <cell r="F304">
            <v>35</v>
          </cell>
        </row>
        <row r="305">
          <cell r="D305" t="str">
            <v>Filled</v>
          </cell>
          <cell r="F305">
            <v>35</v>
          </cell>
        </row>
        <row r="306">
          <cell r="D306" t="str">
            <v>Filled</v>
          </cell>
          <cell r="F306">
            <v>26</v>
          </cell>
        </row>
        <row r="307">
          <cell r="D307" t="str">
            <v>Filled</v>
          </cell>
          <cell r="F307">
            <v>29</v>
          </cell>
        </row>
        <row r="308">
          <cell r="D308" t="str">
            <v>Failed To Fill</v>
          </cell>
          <cell r="F308">
            <v>26</v>
          </cell>
        </row>
        <row r="309">
          <cell r="D309" t="str">
            <v>Filled</v>
          </cell>
          <cell r="F309">
            <v>29</v>
          </cell>
        </row>
        <row r="310">
          <cell r="D310" t="str">
            <v>Filled</v>
          </cell>
          <cell r="F310">
            <v>27</v>
          </cell>
        </row>
        <row r="311">
          <cell r="D311" t="str">
            <v>Filled</v>
          </cell>
          <cell r="F311">
            <v>27</v>
          </cell>
        </row>
        <row r="312">
          <cell r="D312" t="str">
            <v>Filled</v>
          </cell>
          <cell r="F312">
            <v>26</v>
          </cell>
        </row>
        <row r="313">
          <cell r="D313" t="str">
            <v>Failed To Fill</v>
          </cell>
          <cell r="F313">
            <v>26</v>
          </cell>
        </row>
        <row r="314">
          <cell r="D314" t="str">
            <v>Filled</v>
          </cell>
          <cell r="F314">
            <v>26</v>
          </cell>
        </row>
        <row r="315">
          <cell r="D315" t="str">
            <v>Filled</v>
          </cell>
          <cell r="F315">
            <v>26</v>
          </cell>
        </row>
        <row r="316">
          <cell r="D316" t="str">
            <v>Failed To Fill</v>
          </cell>
          <cell r="F316">
            <v>26</v>
          </cell>
        </row>
        <row r="317">
          <cell r="D317" t="str">
            <v>Filled</v>
          </cell>
          <cell r="F317">
            <v>26</v>
          </cell>
        </row>
        <row r="318">
          <cell r="D318" t="str">
            <v>Filled</v>
          </cell>
          <cell r="F318">
            <v>26</v>
          </cell>
        </row>
        <row r="319">
          <cell r="D319" t="str">
            <v>Filled</v>
          </cell>
          <cell r="F319">
            <v>26</v>
          </cell>
        </row>
        <row r="320">
          <cell r="D320" t="str">
            <v>Failed To Fill</v>
          </cell>
          <cell r="F320">
            <v>26</v>
          </cell>
        </row>
        <row r="321">
          <cell r="D321" t="str">
            <v>Filled</v>
          </cell>
          <cell r="F321">
            <v>27</v>
          </cell>
        </row>
        <row r="322">
          <cell r="D322" t="str">
            <v>Failed To Fill</v>
          </cell>
          <cell r="F322">
            <v>27</v>
          </cell>
        </row>
        <row r="323">
          <cell r="D323" t="str">
            <v>Filled</v>
          </cell>
          <cell r="F323">
            <v>27</v>
          </cell>
        </row>
        <row r="324">
          <cell r="D324" t="str">
            <v>Filled</v>
          </cell>
          <cell r="F324">
            <v>33</v>
          </cell>
        </row>
        <row r="325">
          <cell r="D325" t="str">
            <v>Filled</v>
          </cell>
          <cell r="F325">
            <v>29</v>
          </cell>
        </row>
        <row r="326">
          <cell r="D326" t="str">
            <v>Filled</v>
          </cell>
          <cell r="F326">
            <v>31</v>
          </cell>
        </row>
        <row r="327">
          <cell r="D327" t="str">
            <v>Filled</v>
          </cell>
          <cell r="F327">
            <v>28</v>
          </cell>
        </row>
        <row r="328">
          <cell r="D328" t="str">
            <v>Filled</v>
          </cell>
          <cell r="F328">
            <v>29</v>
          </cell>
        </row>
        <row r="329">
          <cell r="D329" t="str">
            <v>Failed To Fill</v>
          </cell>
          <cell r="F329">
            <v>28</v>
          </cell>
        </row>
        <row r="330">
          <cell r="D330" t="str">
            <v>Filled</v>
          </cell>
          <cell r="F330">
            <v>29</v>
          </cell>
        </row>
        <row r="331">
          <cell r="D331" t="str">
            <v>Filled</v>
          </cell>
          <cell r="F331">
            <v>29</v>
          </cell>
        </row>
        <row r="332">
          <cell r="D332" t="str">
            <v>Failed To Fill</v>
          </cell>
          <cell r="F332">
            <v>29</v>
          </cell>
        </row>
        <row r="333">
          <cell r="D333" t="str">
            <v>Filled</v>
          </cell>
          <cell r="F333">
            <v>29</v>
          </cell>
        </row>
        <row r="334">
          <cell r="D334" t="str">
            <v>Filled</v>
          </cell>
          <cell r="F334">
            <v>29</v>
          </cell>
        </row>
        <row r="335">
          <cell r="D335" t="str">
            <v>Failed To Fill</v>
          </cell>
          <cell r="F335">
            <v>29</v>
          </cell>
        </row>
        <row r="336">
          <cell r="D336" t="str">
            <v>Filled</v>
          </cell>
          <cell r="F336">
            <v>30</v>
          </cell>
        </row>
        <row r="337">
          <cell r="D337" t="str">
            <v>Failed To Fill</v>
          </cell>
          <cell r="F337">
            <v>32</v>
          </cell>
        </row>
        <row r="338">
          <cell r="D338" t="str">
            <v>Filled</v>
          </cell>
          <cell r="F338">
            <v>31</v>
          </cell>
        </row>
        <row r="339">
          <cell r="D339" t="str">
            <v>Filled</v>
          </cell>
          <cell r="F339">
            <v>34</v>
          </cell>
        </row>
        <row r="340">
          <cell r="D340" t="str">
            <v>Filled</v>
          </cell>
          <cell r="F340">
            <v>31</v>
          </cell>
        </row>
        <row r="341">
          <cell r="D341" t="str">
            <v>Filled</v>
          </cell>
          <cell r="F341">
            <v>31</v>
          </cell>
        </row>
        <row r="342">
          <cell r="D342" t="str">
            <v>Failed To Fill</v>
          </cell>
          <cell r="F342">
            <v>31</v>
          </cell>
        </row>
        <row r="343">
          <cell r="D343" t="str">
            <v>Filled</v>
          </cell>
          <cell r="F343">
            <v>32</v>
          </cell>
        </row>
        <row r="344">
          <cell r="D344" t="str">
            <v>Filled</v>
          </cell>
          <cell r="F344">
            <v>32</v>
          </cell>
        </row>
        <row r="345">
          <cell r="D345" t="str">
            <v>Failed To Fill</v>
          </cell>
          <cell r="F345">
            <v>32</v>
          </cell>
        </row>
        <row r="346">
          <cell r="D346" t="str">
            <v>Filled</v>
          </cell>
          <cell r="F346">
            <v>33</v>
          </cell>
        </row>
        <row r="347">
          <cell r="D347" t="str">
            <v>Filled</v>
          </cell>
          <cell r="F347">
            <v>33</v>
          </cell>
        </row>
        <row r="348">
          <cell r="D348" t="str">
            <v>Filled</v>
          </cell>
          <cell r="F348">
            <v>33</v>
          </cell>
        </row>
        <row r="349">
          <cell r="D349" t="str">
            <v>Filled</v>
          </cell>
          <cell r="F349">
            <v>33</v>
          </cell>
        </row>
        <row r="350">
          <cell r="D350" t="str">
            <v>Filled</v>
          </cell>
          <cell r="F350">
            <v>34</v>
          </cell>
        </row>
        <row r="351">
          <cell r="D351" t="str">
            <v>Filled</v>
          </cell>
          <cell r="F351">
            <v>34</v>
          </cell>
        </row>
        <row r="352">
          <cell r="D352" t="str">
            <v>Filled</v>
          </cell>
          <cell r="F352">
            <v>34</v>
          </cell>
        </row>
        <row r="353">
          <cell r="D353" t="str">
            <v>Filled</v>
          </cell>
          <cell r="F353">
            <v>34</v>
          </cell>
        </row>
        <row r="354">
          <cell r="D354" t="str">
            <v>Filled</v>
          </cell>
          <cell r="F354">
            <v>34</v>
          </cell>
        </row>
        <row r="355">
          <cell r="D355" t="str">
            <v>Filled</v>
          </cell>
          <cell r="F355">
            <v>35</v>
          </cell>
        </row>
        <row r="356">
          <cell r="D356" t="str">
            <v>Filled</v>
          </cell>
          <cell r="F356">
            <v>35</v>
          </cell>
        </row>
        <row r="357">
          <cell r="D357" t="str">
            <v>Filled</v>
          </cell>
          <cell r="F357">
            <v>35</v>
          </cell>
        </row>
        <row r="358">
          <cell r="D358" t="str">
            <v>Filled</v>
          </cell>
          <cell r="F358">
            <v>35</v>
          </cell>
        </row>
        <row r="359">
          <cell r="D359" t="str">
            <v>Filled</v>
          </cell>
          <cell r="F359">
            <v>35</v>
          </cell>
        </row>
        <row r="360">
          <cell r="D360" t="str">
            <v>Filled</v>
          </cell>
          <cell r="F360">
            <v>36</v>
          </cell>
        </row>
        <row r="361">
          <cell r="D361" t="str">
            <v>Filled</v>
          </cell>
          <cell r="F361">
            <v>36</v>
          </cell>
        </row>
        <row r="362">
          <cell r="D362" t="str">
            <v>Filled</v>
          </cell>
          <cell r="F362">
            <v>36</v>
          </cell>
        </row>
        <row r="363">
          <cell r="D363" t="str">
            <v>Filled</v>
          </cell>
          <cell r="F363">
            <v>36</v>
          </cell>
        </row>
        <row r="364">
          <cell r="D364" t="str">
            <v>Filled</v>
          </cell>
          <cell r="F364">
            <v>33</v>
          </cell>
        </row>
        <row r="365">
          <cell r="D365" t="str">
            <v>Filled</v>
          </cell>
          <cell r="F365">
            <v>32</v>
          </cell>
        </row>
        <row r="366">
          <cell r="D366" t="str">
            <v>Filled</v>
          </cell>
          <cell r="F366">
            <v>33</v>
          </cell>
        </row>
        <row r="367">
          <cell r="D367" t="str">
            <v>Failed To Fill</v>
          </cell>
          <cell r="F367">
            <v>34</v>
          </cell>
        </row>
        <row r="368">
          <cell r="D368" t="str">
            <v>Filled</v>
          </cell>
          <cell r="F368">
            <v>34</v>
          </cell>
        </row>
        <row r="369">
          <cell r="D369" t="str">
            <v>Failed To Fill</v>
          </cell>
          <cell r="F369">
            <v>34</v>
          </cell>
        </row>
        <row r="370">
          <cell r="D370" t="str">
            <v>Failed To Fill</v>
          </cell>
          <cell r="F370">
            <v>34</v>
          </cell>
        </row>
        <row r="371">
          <cell r="D371" t="str">
            <v>Failed To Fill</v>
          </cell>
          <cell r="F371">
            <v>35</v>
          </cell>
        </row>
        <row r="372">
          <cell r="D372" t="str">
            <v>Failed To Fill</v>
          </cell>
          <cell r="F372">
            <v>35</v>
          </cell>
        </row>
        <row r="373">
          <cell r="D373" t="str">
            <v>Filled</v>
          </cell>
          <cell r="F373">
            <v>35</v>
          </cell>
        </row>
        <row r="374">
          <cell r="D374" t="str">
            <v>Failed To Fill</v>
          </cell>
          <cell r="F374">
            <v>35</v>
          </cell>
        </row>
        <row r="375">
          <cell r="D375" t="str">
            <v>Failed To Fill</v>
          </cell>
          <cell r="F375">
            <v>35</v>
          </cell>
        </row>
        <row r="376">
          <cell r="D376" t="str">
            <v>Filled</v>
          </cell>
          <cell r="F376">
            <v>36</v>
          </cell>
        </row>
        <row r="377">
          <cell r="D377" t="str">
            <v>Filled</v>
          </cell>
          <cell r="F377">
            <v>36</v>
          </cell>
        </row>
        <row r="378">
          <cell r="D378" t="str">
            <v>Filled</v>
          </cell>
          <cell r="F378">
            <v>36</v>
          </cell>
        </row>
      </sheetData>
      <sheetData sheetId="1" refreshError="1"/>
      <sheetData sheetId="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wData"/>
      <sheetName val="AggData"/>
      <sheetName val="Chart"/>
    </sheetNames>
    <sheetDataSet>
      <sheetData sheetId="0">
        <row r="2">
          <cell r="D2" t="str">
            <v>Filled</v>
          </cell>
          <cell r="F2">
            <v>1</v>
          </cell>
        </row>
        <row r="3">
          <cell r="D3" t="str">
            <v>Filled</v>
          </cell>
          <cell r="F3">
            <v>2</v>
          </cell>
        </row>
        <row r="4">
          <cell r="D4" t="str">
            <v>Filled</v>
          </cell>
          <cell r="F4">
            <v>2</v>
          </cell>
        </row>
        <row r="5">
          <cell r="D5" t="str">
            <v>Filled</v>
          </cell>
          <cell r="F5">
            <v>2</v>
          </cell>
        </row>
        <row r="6">
          <cell r="D6" t="str">
            <v>Filled</v>
          </cell>
          <cell r="F6">
            <v>2</v>
          </cell>
        </row>
        <row r="7">
          <cell r="D7" t="str">
            <v>Filled</v>
          </cell>
          <cell r="F7">
            <v>1</v>
          </cell>
        </row>
        <row r="8">
          <cell r="D8" t="str">
            <v>Filled</v>
          </cell>
          <cell r="F8">
            <v>2</v>
          </cell>
        </row>
        <row r="9">
          <cell r="D9" t="str">
            <v>Filled</v>
          </cell>
          <cell r="F9">
            <v>2</v>
          </cell>
        </row>
        <row r="10">
          <cell r="D10" t="str">
            <v>Filled</v>
          </cell>
          <cell r="F10">
            <v>2</v>
          </cell>
        </row>
        <row r="11">
          <cell r="D11" t="str">
            <v>Filled</v>
          </cell>
          <cell r="F11">
            <v>2</v>
          </cell>
        </row>
        <row r="12">
          <cell r="D12" t="str">
            <v>Filled</v>
          </cell>
          <cell r="F12">
            <v>1</v>
          </cell>
        </row>
        <row r="13">
          <cell r="D13" t="str">
            <v>Filled</v>
          </cell>
          <cell r="F13">
            <v>1</v>
          </cell>
        </row>
        <row r="14">
          <cell r="D14" t="str">
            <v>Filled</v>
          </cell>
          <cell r="F14">
            <v>1</v>
          </cell>
        </row>
        <row r="15">
          <cell r="D15" t="str">
            <v>Filled</v>
          </cell>
          <cell r="F15">
            <v>2</v>
          </cell>
        </row>
        <row r="16">
          <cell r="D16" t="str">
            <v>Filled</v>
          </cell>
          <cell r="F16">
            <v>2</v>
          </cell>
        </row>
        <row r="17">
          <cell r="D17" t="str">
            <v>Filled</v>
          </cell>
          <cell r="F17">
            <v>2</v>
          </cell>
        </row>
        <row r="18">
          <cell r="D18" t="str">
            <v>Filled</v>
          </cell>
          <cell r="F18">
            <v>2</v>
          </cell>
        </row>
        <row r="19">
          <cell r="D19" t="str">
            <v>Filled</v>
          </cell>
          <cell r="F19">
            <v>2</v>
          </cell>
        </row>
        <row r="20">
          <cell r="D20" t="str">
            <v>Filled</v>
          </cell>
          <cell r="F20">
            <v>3</v>
          </cell>
        </row>
        <row r="21">
          <cell r="D21" t="str">
            <v>Filled</v>
          </cell>
          <cell r="F21">
            <v>3</v>
          </cell>
        </row>
        <row r="22">
          <cell r="D22" t="str">
            <v>Filled</v>
          </cell>
          <cell r="F22">
            <v>3</v>
          </cell>
        </row>
        <row r="23">
          <cell r="D23" t="str">
            <v>Filled</v>
          </cell>
          <cell r="F23">
            <v>3</v>
          </cell>
        </row>
        <row r="24">
          <cell r="D24" t="str">
            <v>Filled</v>
          </cell>
          <cell r="F24">
            <v>2</v>
          </cell>
        </row>
        <row r="25">
          <cell r="D25" t="str">
            <v>Filled</v>
          </cell>
          <cell r="F25">
            <v>3</v>
          </cell>
        </row>
        <row r="26">
          <cell r="D26" t="str">
            <v>Filled</v>
          </cell>
          <cell r="F26">
            <v>2</v>
          </cell>
        </row>
        <row r="27">
          <cell r="D27" t="str">
            <v>Filled</v>
          </cell>
          <cell r="F27">
            <v>3</v>
          </cell>
        </row>
        <row r="28">
          <cell r="D28" t="str">
            <v>Filled</v>
          </cell>
          <cell r="F28">
            <v>3</v>
          </cell>
        </row>
        <row r="29">
          <cell r="D29" t="str">
            <v>Filled</v>
          </cell>
          <cell r="F29">
            <v>2</v>
          </cell>
        </row>
        <row r="30">
          <cell r="D30" t="str">
            <v>Filled</v>
          </cell>
          <cell r="F30">
            <v>2</v>
          </cell>
        </row>
        <row r="31">
          <cell r="D31" t="str">
            <v>Filled</v>
          </cell>
          <cell r="F31">
            <v>2</v>
          </cell>
        </row>
        <row r="32">
          <cell r="D32" t="str">
            <v>Filled</v>
          </cell>
          <cell r="F32">
            <v>2</v>
          </cell>
        </row>
        <row r="33">
          <cell r="D33" t="str">
            <v>Filled</v>
          </cell>
          <cell r="F33">
            <v>11</v>
          </cell>
        </row>
        <row r="34">
          <cell r="D34" t="str">
            <v>Filled</v>
          </cell>
          <cell r="F34">
            <v>4</v>
          </cell>
        </row>
        <row r="35">
          <cell r="D35" t="str">
            <v>Filled</v>
          </cell>
          <cell r="F35">
            <v>4</v>
          </cell>
        </row>
        <row r="36">
          <cell r="D36" t="str">
            <v>Failed To Fill</v>
          </cell>
          <cell r="F36">
            <v>3</v>
          </cell>
        </row>
        <row r="37">
          <cell r="D37" t="str">
            <v>Filled</v>
          </cell>
          <cell r="F37">
            <v>3</v>
          </cell>
        </row>
        <row r="38">
          <cell r="D38" t="str">
            <v>Filled</v>
          </cell>
          <cell r="F38">
            <v>3</v>
          </cell>
        </row>
        <row r="39">
          <cell r="D39" t="str">
            <v>Filled</v>
          </cell>
          <cell r="F39">
            <v>5</v>
          </cell>
        </row>
        <row r="40">
          <cell r="D40" t="str">
            <v>Filled</v>
          </cell>
          <cell r="F40">
            <v>5</v>
          </cell>
        </row>
        <row r="41">
          <cell r="D41" t="str">
            <v>Filled</v>
          </cell>
          <cell r="F41">
            <v>5</v>
          </cell>
        </row>
        <row r="42">
          <cell r="D42" t="str">
            <v>Filled</v>
          </cell>
          <cell r="F42">
            <v>5</v>
          </cell>
        </row>
        <row r="43">
          <cell r="D43" t="str">
            <v>Filled</v>
          </cell>
          <cell r="F43">
            <v>3</v>
          </cell>
        </row>
        <row r="44">
          <cell r="D44" t="str">
            <v>Filled</v>
          </cell>
          <cell r="F44">
            <v>10</v>
          </cell>
        </row>
        <row r="45">
          <cell r="D45" t="str">
            <v>Filled</v>
          </cell>
          <cell r="F45">
            <v>5</v>
          </cell>
        </row>
        <row r="46">
          <cell r="D46" t="str">
            <v>Failed To Fill</v>
          </cell>
          <cell r="F46">
            <v>3</v>
          </cell>
        </row>
        <row r="47">
          <cell r="D47" t="str">
            <v>Filled</v>
          </cell>
          <cell r="F47">
            <v>3</v>
          </cell>
        </row>
        <row r="48">
          <cell r="D48" t="str">
            <v>Filled</v>
          </cell>
          <cell r="F48">
            <v>3</v>
          </cell>
        </row>
        <row r="49">
          <cell r="D49" t="str">
            <v>Filled</v>
          </cell>
          <cell r="F49">
            <v>4</v>
          </cell>
        </row>
        <row r="50">
          <cell r="D50" t="str">
            <v>Filled</v>
          </cell>
          <cell r="F50">
            <v>4</v>
          </cell>
        </row>
        <row r="51">
          <cell r="D51" t="str">
            <v>Filled</v>
          </cell>
          <cell r="F51">
            <v>4</v>
          </cell>
        </row>
        <row r="52">
          <cell r="D52" t="str">
            <v>Filled</v>
          </cell>
          <cell r="F52">
            <v>4</v>
          </cell>
        </row>
        <row r="53">
          <cell r="D53" t="str">
            <v>Filled</v>
          </cell>
          <cell r="F53">
            <v>4</v>
          </cell>
        </row>
        <row r="54">
          <cell r="D54" t="str">
            <v>Filled</v>
          </cell>
          <cell r="F54">
            <v>4</v>
          </cell>
        </row>
        <row r="55">
          <cell r="D55" t="str">
            <v>Filled</v>
          </cell>
          <cell r="F55">
            <v>4</v>
          </cell>
        </row>
        <row r="56">
          <cell r="D56" t="str">
            <v>Filled</v>
          </cell>
          <cell r="F56">
            <v>4</v>
          </cell>
        </row>
        <row r="57">
          <cell r="D57" t="str">
            <v>Failed To Fill</v>
          </cell>
          <cell r="F57">
            <v>3</v>
          </cell>
        </row>
        <row r="58">
          <cell r="D58" t="str">
            <v>Failed To Fill</v>
          </cell>
          <cell r="F58">
            <v>3</v>
          </cell>
        </row>
        <row r="59">
          <cell r="D59" t="str">
            <v>Filled</v>
          </cell>
          <cell r="F59">
            <v>3</v>
          </cell>
        </row>
        <row r="60">
          <cell r="D60" t="str">
            <v>Filled</v>
          </cell>
          <cell r="F60">
            <v>3</v>
          </cell>
        </row>
        <row r="61">
          <cell r="D61" t="str">
            <v>Filled</v>
          </cell>
          <cell r="F61">
            <v>3</v>
          </cell>
        </row>
        <row r="62">
          <cell r="D62" t="str">
            <v>Failed To Fill</v>
          </cell>
          <cell r="F62">
            <v>3</v>
          </cell>
        </row>
        <row r="63">
          <cell r="D63" t="str">
            <v>Filled</v>
          </cell>
          <cell r="F63">
            <v>4</v>
          </cell>
        </row>
        <row r="64">
          <cell r="D64" t="str">
            <v>Failed To Fill</v>
          </cell>
          <cell r="F64">
            <v>3</v>
          </cell>
        </row>
        <row r="65">
          <cell r="D65" t="str">
            <v>Filled</v>
          </cell>
          <cell r="F65">
            <v>5</v>
          </cell>
        </row>
        <row r="66">
          <cell r="D66" t="str">
            <v>Filled</v>
          </cell>
          <cell r="F66">
            <v>3</v>
          </cell>
        </row>
        <row r="67">
          <cell r="D67" t="str">
            <v>Filled</v>
          </cell>
          <cell r="F67">
            <v>3</v>
          </cell>
        </row>
        <row r="68">
          <cell r="D68" t="str">
            <v>Filled</v>
          </cell>
          <cell r="F68">
            <v>3</v>
          </cell>
        </row>
        <row r="69">
          <cell r="D69" t="str">
            <v>Filled</v>
          </cell>
          <cell r="F69">
            <v>3</v>
          </cell>
        </row>
        <row r="70">
          <cell r="D70" t="str">
            <v>Failed To Fill</v>
          </cell>
          <cell r="F70">
            <v>3</v>
          </cell>
        </row>
        <row r="71">
          <cell r="D71" t="str">
            <v>Filled</v>
          </cell>
          <cell r="F71">
            <v>3</v>
          </cell>
        </row>
        <row r="72">
          <cell r="D72" t="str">
            <v>Failed To Fill</v>
          </cell>
          <cell r="F72">
            <v>3</v>
          </cell>
        </row>
        <row r="73">
          <cell r="D73" t="str">
            <v>Filled</v>
          </cell>
          <cell r="F73">
            <v>3</v>
          </cell>
        </row>
        <row r="74">
          <cell r="D74" t="str">
            <v>Filled</v>
          </cell>
          <cell r="F74">
            <v>3</v>
          </cell>
        </row>
        <row r="75">
          <cell r="D75" t="str">
            <v>Failed To Fill</v>
          </cell>
          <cell r="F75">
            <v>2</v>
          </cell>
        </row>
        <row r="76">
          <cell r="D76" t="str">
            <v>Filled</v>
          </cell>
          <cell r="F76">
            <v>6</v>
          </cell>
        </row>
        <row r="77">
          <cell r="D77" t="str">
            <v>Filled</v>
          </cell>
          <cell r="F77">
            <v>6</v>
          </cell>
        </row>
        <row r="78">
          <cell r="D78" t="str">
            <v>Filled</v>
          </cell>
          <cell r="F78">
            <v>7</v>
          </cell>
        </row>
        <row r="79">
          <cell r="D79" t="str">
            <v>Filled</v>
          </cell>
          <cell r="F79">
            <v>7</v>
          </cell>
        </row>
        <row r="80">
          <cell r="D80" t="str">
            <v>Filled</v>
          </cell>
          <cell r="F80">
            <v>7</v>
          </cell>
        </row>
        <row r="81">
          <cell r="D81" t="str">
            <v>Filled</v>
          </cell>
          <cell r="F81">
            <v>7</v>
          </cell>
        </row>
        <row r="82">
          <cell r="D82" t="str">
            <v>Filled</v>
          </cell>
          <cell r="F82">
            <v>4</v>
          </cell>
        </row>
        <row r="83">
          <cell r="D83" t="str">
            <v>Filled</v>
          </cell>
          <cell r="F83">
            <v>4</v>
          </cell>
        </row>
        <row r="84">
          <cell r="D84" t="str">
            <v>Filled</v>
          </cell>
          <cell r="F84">
            <v>4</v>
          </cell>
        </row>
        <row r="85">
          <cell r="D85" t="str">
            <v>Filled</v>
          </cell>
          <cell r="F85">
            <v>4</v>
          </cell>
        </row>
        <row r="86">
          <cell r="D86" t="str">
            <v>Filled</v>
          </cell>
          <cell r="F86">
            <v>4</v>
          </cell>
        </row>
        <row r="87">
          <cell r="D87" t="str">
            <v>Filled</v>
          </cell>
          <cell r="F87">
            <v>4</v>
          </cell>
        </row>
        <row r="88">
          <cell r="D88" t="str">
            <v>Filled</v>
          </cell>
          <cell r="F88">
            <v>4</v>
          </cell>
        </row>
        <row r="89">
          <cell r="D89" t="str">
            <v>Filled</v>
          </cell>
          <cell r="F89">
            <v>4</v>
          </cell>
        </row>
        <row r="90">
          <cell r="D90" t="str">
            <v>Filled</v>
          </cell>
          <cell r="F90">
            <v>4</v>
          </cell>
        </row>
        <row r="91">
          <cell r="D91" t="str">
            <v>Filled</v>
          </cell>
          <cell r="F91">
            <v>4</v>
          </cell>
        </row>
        <row r="92">
          <cell r="D92" t="str">
            <v>Filled</v>
          </cell>
          <cell r="F92">
            <v>4</v>
          </cell>
        </row>
        <row r="93">
          <cell r="D93" t="str">
            <v>Filled</v>
          </cell>
          <cell r="F93">
            <v>4</v>
          </cell>
        </row>
        <row r="94">
          <cell r="D94" t="str">
            <v>Filled</v>
          </cell>
          <cell r="F94">
            <v>5</v>
          </cell>
        </row>
        <row r="95">
          <cell r="D95" t="str">
            <v>Filled</v>
          </cell>
          <cell r="F95">
            <v>5</v>
          </cell>
        </row>
        <row r="96">
          <cell r="D96" t="str">
            <v>Filled</v>
          </cell>
          <cell r="F96">
            <v>5</v>
          </cell>
        </row>
        <row r="97">
          <cell r="D97" t="str">
            <v>Filled</v>
          </cell>
          <cell r="F97">
            <v>5</v>
          </cell>
        </row>
        <row r="98">
          <cell r="D98" t="str">
            <v>Filled</v>
          </cell>
          <cell r="F98">
            <v>5</v>
          </cell>
        </row>
        <row r="99">
          <cell r="D99" t="str">
            <v>Filled</v>
          </cell>
          <cell r="F99">
            <v>4</v>
          </cell>
        </row>
        <row r="100">
          <cell r="D100" t="str">
            <v>Filled</v>
          </cell>
          <cell r="F100">
            <v>4</v>
          </cell>
        </row>
        <row r="101">
          <cell r="D101" t="str">
            <v>Filled</v>
          </cell>
          <cell r="F101">
            <v>4</v>
          </cell>
        </row>
        <row r="102">
          <cell r="D102" t="str">
            <v>Filled</v>
          </cell>
          <cell r="F102">
            <v>4</v>
          </cell>
        </row>
        <row r="103">
          <cell r="D103" t="str">
            <v>Failed To Fill</v>
          </cell>
          <cell r="F103">
            <v>4</v>
          </cell>
        </row>
        <row r="104">
          <cell r="D104" t="str">
            <v>Filled</v>
          </cell>
          <cell r="F104">
            <v>4</v>
          </cell>
        </row>
        <row r="105">
          <cell r="D105" t="str">
            <v>Filled</v>
          </cell>
          <cell r="F105">
            <v>4</v>
          </cell>
        </row>
        <row r="106">
          <cell r="D106" t="str">
            <v>Filled</v>
          </cell>
          <cell r="F106">
            <v>4</v>
          </cell>
        </row>
        <row r="107">
          <cell r="D107" t="str">
            <v>Filled</v>
          </cell>
          <cell r="F107">
            <v>4</v>
          </cell>
        </row>
        <row r="108">
          <cell r="D108" t="str">
            <v>Filled</v>
          </cell>
          <cell r="F108">
            <v>1</v>
          </cell>
        </row>
        <row r="109">
          <cell r="D109" t="str">
            <v>Filled</v>
          </cell>
          <cell r="F109">
            <v>2</v>
          </cell>
        </row>
        <row r="110">
          <cell r="D110" t="str">
            <v>Filled</v>
          </cell>
          <cell r="F110">
            <v>2</v>
          </cell>
        </row>
        <row r="111">
          <cell r="D111" t="str">
            <v>Filled</v>
          </cell>
          <cell r="F111">
            <v>2</v>
          </cell>
        </row>
        <row r="112">
          <cell r="D112" t="str">
            <v>Filled</v>
          </cell>
          <cell r="F112">
            <v>2</v>
          </cell>
        </row>
        <row r="113">
          <cell r="D113" t="str">
            <v>Filled</v>
          </cell>
          <cell r="F113">
            <v>2</v>
          </cell>
        </row>
        <row r="114">
          <cell r="D114" t="str">
            <v>Filled</v>
          </cell>
          <cell r="F114">
            <v>3</v>
          </cell>
        </row>
        <row r="115">
          <cell r="D115" t="str">
            <v>Filled</v>
          </cell>
          <cell r="F115">
            <v>3</v>
          </cell>
        </row>
        <row r="116">
          <cell r="D116" t="str">
            <v>Filled</v>
          </cell>
          <cell r="F116">
            <v>3</v>
          </cell>
        </row>
        <row r="117">
          <cell r="D117" t="str">
            <v>Filled</v>
          </cell>
          <cell r="F117">
            <v>3</v>
          </cell>
        </row>
        <row r="118">
          <cell r="D118" t="str">
            <v>Filled</v>
          </cell>
          <cell r="F118">
            <v>3</v>
          </cell>
        </row>
        <row r="119">
          <cell r="D119" t="str">
            <v>Filled</v>
          </cell>
          <cell r="F119">
            <v>4</v>
          </cell>
        </row>
        <row r="120">
          <cell r="D120" t="str">
            <v>Filled</v>
          </cell>
          <cell r="F120">
            <v>4</v>
          </cell>
        </row>
        <row r="121">
          <cell r="D121" t="str">
            <v>Filled</v>
          </cell>
          <cell r="F121">
            <v>4</v>
          </cell>
        </row>
        <row r="122">
          <cell r="D122" t="str">
            <v>Filled</v>
          </cell>
          <cell r="F122">
            <v>4</v>
          </cell>
        </row>
        <row r="123">
          <cell r="D123" t="str">
            <v>Filled</v>
          </cell>
          <cell r="F123">
            <v>4</v>
          </cell>
        </row>
        <row r="124">
          <cell r="D124" t="str">
            <v>Filled</v>
          </cell>
          <cell r="F124">
            <v>5</v>
          </cell>
        </row>
        <row r="125">
          <cell r="D125" t="str">
            <v>Filled</v>
          </cell>
          <cell r="F125">
            <v>5</v>
          </cell>
        </row>
        <row r="126">
          <cell r="D126" t="str">
            <v>Filled</v>
          </cell>
          <cell r="F126">
            <v>5</v>
          </cell>
        </row>
        <row r="127">
          <cell r="D127" t="str">
            <v>Filled</v>
          </cell>
          <cell r="F127">
            <v>5</v>
          </cell>
        </row>
        <row r="128">
          <cell r="D128" t="str">
            <v>Filled</v>
          </cell>
          <cell r="F128">
            <v>6</v>
          </cell>
        </row>
        <row r="129">
          <cell r="D129" t="str">
            <v>Filled</v>
          </cell>
          <cell r="F129">
            <v>6</v>
          </cell>
        </row>
        <row r="130">
          <cell r="D130" t="str">
            <v>Filled</v>
          </cell>
          <cell r="F130">
            <v>6</v>
          </cell>
        </row>
        <row r="131">
          <cell r="D131" t="str">
            <v>Filled</v>
          </cell>
          <cell r="F131">
            <v>6</v>
          </cell>
        </row>
        <row r="132">
          <cell r="D132" t="str">
            <v>Filled</v>
          </cell>
          <cell r="F132">
            <v>6</v>
          </cell>
        </row>
        <row r="133">
          <cell r="D133" t="str">
            <v>Filled</v>
          </cell>
          <cell r="F133">
            <v>7</v>
          </cell>
        </row>
        <row r="134">
          <cell r="D134" t="str">
            <v>Filled</v>
          </cell>
          <cell r="F134">
            <v>7</v>
          </cell>
        </row>
        <row r="135">
          <cell r="D135" t="str">
            <v>Filled</v>
          </cell>
          <cell r="F135">
            <v>7</v>
          </cell>
        </row>
        <row r="136">
          <cell r="D136" t="str">
            <v>Filled</v>
          </cell>
          <cell r="F136">
            <v>7</v>
          </cell>
        </row>
        <row r="137">
          <cell r="D137" t="str">
            <v>Filled</v>
          </cell>
          <cell r="F137">
            <v>7</v>
          </cell>
        </row>
        <row r="138">
          <cell r="D138" t="str">
            <v>Filled</v>
          </cell>
          <cell r="F138">
            <v>8</v>
          </cell>
        </row>
        <row r="139">
          <cell r="D139" t="str">
            <v>Filled</v>
          </cell>
          <cell r="F139">
            <v>8</v>
          </cell>
        </row>
        <row r="140">
          <cell r="D140" t="str">
            <v>Filled</v>
          </cell>
          <cell r="F140">
            <v>8</v>
          </cell>
        </row>
        <row r="141">
          <cell r="D141" t="str">
            <v>Filled</v>
          </cell>
          <cell r="F141">
            <v>8</v>
          </cell>
        </row>
        <row r="142">
          <cell r="D142" t="str">
            <v>Filled</v>
          </cell>
          <cell r="F142">
            <v>8</v>
          </cell>
        </row>
        <row r="143">
          <cell r="D143" t="str">
            <v>Filled</v>
          </cell>
          <cell r="F143">
            <v>9</v>
          </cell>
        </row>
        <row r="144">
          <cell r="D144" t="str">
            <v>Filled</v>
          </cell>
          <cell r="F144">
            <v>9</v>
          </cell>
        </row>
        <row r="145">
          <cell r="D145" t="str">
            <v>Filled</v>
          </cell>
          <cell r="F145">
            <v>9</v>
          </cell>
        </row>
        <row r="146">
          <cell r="D146" t="str">
            <v>Filled</v>
          </cell>
          <cell r="F146">
            <v>9</v>
          </cell>
        </row>
        <row r="147">
          <cell r="D147" t="str">
            <v>Filled</v>
          </cell>
          <cell r="F147">
            <v>9</v>
          </cell>
        </row>
        <row r="148">
          <cell r="D148" t="str">
            <v>Filled</v>
          </cell>
          <cell r="F148">
            <v>10</v>
          </cell>
        </row>
        <row r="149">
          <cell r="D149" t="str">
            <v>Filled</v>
          </cell>
          <cell r="F149">
            <v>10</v>
          </cell>
        </row>
        <row r="150">
          <cell r="D150" t="str">
            <v>Filled</v>
          </cell>
          <cell r="F150">
            <v>10</v>
          </cell>
        </row>
        <row r="151">
          <cell r="D151" t="str">
            <v>Filled</v>
          </cell>
          <cell r="F151">
            <v>10</v>
          </cell>
        </row>
        <row r="152">
          <cell r="D152" t="str">
            <v>Filled</v>
          </cell>
          <cell r="F152">
            <v>10</v>
          </cell>
        </row>
        <row r="153">
          <cell r="D153" t="str">
            <v>Filled</v>
          </cell>
          <cell r="F153">
            <v>11</v>
          </cell>
        </row>
        <row r="154">
          <cell r="D154" t="str">
            <v>Filled</v>
          </cell>
          <cell r="F154">
            <v>11</v>
          </cell>
        </row>
        <row r="155">
          <cell r="D155" t="str">
            <v>Filled</v>
          </cell>
          <cell r="F155">
            <v>11</v>
          </cell>
        </row>
        <row r="156">
          <cell r="D156" t="str">
            <v>Filled</v>
          </cell>
          <cell r="F156">
            <v>12</v>
          </cell>
        </row>
        <row r="157">
          <cell r="D157" t="str">
            <v>Filled</v>
          </cell>
          <cell r="F157">
            <v>12</v>
          </cell>
        </row>
        <row r="158">
          <cell r="D158" t="str">
            <v>Filled</v>
          </cell>
          <cell r="F158">
            <v>12</v>
          </cell>
        </row>
        <row r="159">
          <cell r="D159" t="str">
            <v>Filled</v>
          </cell>
          <cell r="F159">
            <v>12</v>
          </cell>
        </row>
        <row r="160">
          <cell r="D160" t="str">
            <v>Filled</v>
          </cell>
          <cell r="F160">
            <v>12</v>
          </cell>
        </row>
        <row r="161">
          <cell r="D161" t="str">
            <v>Filled</v>
          </cell>
          <cell r="F161">
            <v>13</v>
          </cell>
        </row>
        <row r="162">
          <cell r="D162" t="str">
            <v>Filled</v>
          </cell>
          <cell r="F162">
            <v>13</v>
          </cell>
        </row>
        <row r="163">
          <cell r="D163" t="str">
            <v>Filled</v>
          </cell>
          <cell r="F163">
            <v>13</v>
          </cell>
        </row>
        <row r="164">
          <cell r="D164" t="str">
            <v>Filled</v>
          </cell>
          <cell r="F164">
            <v>13</v>
          </cell>
        </row>
        <row r="165">
          <cell r="D165" t="str">
            <v>Filled</v>
          </cell>
          <cell r="F165">
            <v>13</v>
          </cell>
        </row>
        <row r="166">
          <cell r="D166" t="str">
            <v>Filled</v>
          </cell>
          <cell r="F166">
            <v>14</v>
          </cell>
        </row>
        <row r="167">
          <cell r="D167" t="str">
            <v>Filled</v>
          </cell>
          <cell r="F167">
            <v>14</v>
          </cell>
        </row>
        <row r="168">
          <cell r="D168" t="str">
            <v>Filled</v>
          </cell>
          <cell r="F168">
            <v>14</v>
          </cell>
        </row>
        <row r="169">
          <cell r="D169" t="str">
            <v>Filled</v>
          </cell>
          <cell r="F169">
            <v>1</v>
          </cell>
        </row>
        <row r="170">
          <cell r="D170" t="str">
            <v>Filled</v>
          </cell>
          <cell r="F170">
            <v>2</v>
          </cell>
        </row>
        <row r="171">
          <cell r="D171" t="str">
            <v>Filled</v>
          </cell>
          <cell r="F171">
            <v>2</v>
          </cell>
        </row>
        <row r="172">
          <cell r="D172" t="str">
            <v>Filled</v>
          </cell>
          <cell r="F172">
            <v>2</v>
          </cell>
        </row>
        <row r="173">
          <cell r="D173" t="str">
            <v>Filled</v>
          </cell>
          <cell r="F173">
            <v>2</v>
          </cell>
        </row>
        <row r="174">
          <cell r="D174" t="str">
            <v>Filled</v>
          </cell>
          <cell r="F174">
            <v>2</v>
          </cell>
        </row>
        <row r="175">
          <cell r="D175" t="str">
            <v>Filled</v>
          </cell>
          <cell r="F175">
            <v>3</v>
          </cell>
        </row>
        <row r="176">
          <cell r="D176" t="str">
            <v>Filled</v>
          </cell>
          <cell r="F176">
            <v>3</v>
          </cell>
        </row>
        <row r="177">
          <cell r="D177" t="str">
            <v>Filled</v>
          </cell>
          <cell r="F177">
            <v>3</v>
          </cell>
        </row>
        <row r="178">
          <cell r="D178" t="str">
            <v>Filled</v>
          </cell>
          <cell r="F178">
            <v>3</v>
          </cell>
        </row>
        <row r="179">
          <cell r="D179" t="str">
            <v>Filled</v>
          </cell>
          <cell r="F179">
            <v>3</v>
          </cell>
        </row>
        <row r="180">
          <cell r="D180" t="str">
            <v>Filled</v>
          </cell>
          <cell r="F180">
            <v>4</v>
          </cell>
        </row>
        <row r="181">
          <cell r="D181" t="str">
            <v>Filled</v>
          </cell>
          <cell r="F181">
            <v>4</v>
          </cell>
        </row>
        <row r="182">
          <cell r="D182" t="str">
            <v>Filled</v>
          </cell>
          <cell r="F182">
            <v>4</v>
          </cell>
        </row>
        <row r="183">
          <cell r="D183" t="str">
            <v>Filled</v>
          </cell>
          <cell r="F183">
            <v>4</v>
          </cell>
        </row>
        <row r="184">
          <cell r="D184" t="str">
            <v>Filled</v>
          </cell>
          <cell r="F184">
            <v>4</v>
          </cell>
        </row>
        <row r="185">
          <cell r="D185" t="str">
            <v>Filled</v>
          </cell>
          <cell r="F185">
            <v>5</v>
          </cell>
        </row>
        <row r="186">
          <cell r="D186" t="str">
            <v>Filled</v>
          </cell>
          <cell r="F186">
            <v>5</v>
          </cell>
        </row>
        <row r="187">
          <cell r="D187" t="str">
            <v>Filled</v>
          </cell>
          <cell r="F187">
            <v>5</v>
          </cell>
        </row>
        <row r="188">
          <cell r="D188" t="str">
            <v>Filled</v>
          </cell>
          <cell r="F188">
            <v>5</v>
          </cell>
        </row>
        <row r="189">
          <cell r="D189" t="str">
            <v>Filled</v>
          </cell>
          <cell r="F189">
            <v>6</v>
          </cell>
        </row>
        <row r="190">
          <cell r="D190" t="str">
            <v>Filled</v>
          </cell>
          <cell r="F190">
            <v>6</v>
          </cell>
        </row>
        <row r="191">
          <cell r="D191" t="str">
            <v>Filled</v>
          </cell>
          <cell r="F191">
            <v>6</v>
          </cell>
        </row>
        <row r="192">
          <cell r="D192" t="str">
            <v>Filled</v>
          </cell>
          <cell r="F192">
            <v>6</v>
          </cell>
        </row>
        <row r="193">
          <cell r="D193" t="str">
            <v>Filled</v>
          </cell>
          <cell r="F193">
            <v>6</v>
          </cell>
        </row>
        <row r="194">
          <cell r="D194" t="str">
            <v>Filled</v>
          </cell>
          <cell r="F194">
            <v>7</v>
          </cell>
        </row>
        <row r="195">
          <cell r="D195" t="str">
            <v>Filled</v>
          </cell>
          <cell r="F195">
            <v>7</v>
          </cell>
        </row>
        <row r="196">
          <cell r="D196" t="str">
            <v>Filled</v>
          </cell>
          <cell r="F196">
            <v>7</v>
          </cell>
        </row>
        <row r="197">
          <cell r="D197" t="str">
            <v>Filled</v>
          </cell>
          <cell r="F197">
            <v>7</v>
          </cell>
        </row>
        <row r="198">
          <cell r="D198" t="str">
            <v>Filled</v>
          </cell>
          <cell r="F198">
            <v>7</v>
          </cell>
        </row>
        <row r="199">
          <cell r="D199" t="str">
            <v>Filled</v>
          </cell>
          <cell r="F199">
            <v>8</v>
          </cell>
        </row>
        <row r="200">
          <cell r="D200" t="str">
            <v>Filled</v>
          </cell>
          <cell r="F200">
            <v>8</v>
          </cell>
        </row>
        <row r="201">
          <cell r="D201" t="str">
            <v>Filled</v>
          </cell>
          <cell r="F201">
            <v>8</v>
          </cell>
        </row>
        <row r="202">
          <cell r="D202" t="str">
            <v>Filled</v>
          </cell>
          <cell r="F202">
            <v>8</v>
          </cell>
        </row>
        <row r="203">
          <cell r="D203" t="str">
            <v>Filled</v>
          </cell>
          <cell r="F203">
            <v>8</v>
          </cell>
        </row>
        <row r="204">
          <cell r="D204" t="str">
            <v>Filled</v>
          </cell>
          <cell r="F204">
            <v>9</v>
          </cell>
        </row>
        <row r="205">
          <cell r="D205" t="str">
            <v>Filled</v>
          </cell>
          <cell r="F205">
            <v>9</v>
          </cell>
        </row>
        <row r="206">
          <cell r="D206" t="str">
            <v>Filled</v>
          </cell>
          <cell r="F206">
            <v>9</v>
          </cell>
        </row>
        <row r="207">
          <cell r="D207" t="str">
            <v>Filled</v>
          </cell>
          <cell r="F207">
            <v>9</v>
          </cell>
        </row>
        <row r="208">
          <cell r="D208" t="str">
            <v>Filled</v>
          </cell>
          <cell r="F208">
            <v>9</v>
          </cell>
        </row>
        <row r="209">
          <cell r="D209" t="str">
            <v>Filled</v>
          </cell>
          <cell r="F209">
            <v>10</v>
          </cell>
        </row>
        <row r="210">
          <cell r="D210" t="str">
            <v>Filled</v>
          </cell>
          <cell r="F210">
            <v>10</v>
          </cell>
        </row>
        <row r="211">
          <cell r="D211" t="str">
            <v>Filled</v>
          </cell>
          <cell r="F211">
            <v>10</v>
          </cell>
        </row>
        <row r="212">
          <cell r="D212" t="str">
            <v>Filled</v>
          </cell>
          <cell r="F212">
            <v>10</v>
          </cell>
        </row>
        <row r="213">
          <cell r="D213" t="str">
            <v>Filled</v>
          </cell>
          <cell r="F213">
            <v>10</v>
          </cell>
        </row>
        <row r="214">
          <cell r="D214" t="str">
            <v>Filled</v>
          </cell>
          <cell r="F214">
            <v>11</v>
          </cell>
        </row>
        <row r="215">
          <cell r="D215" t="str">
            <v>Filled</v>
          </cell>
          <cell r="F215">
            <v>11</v>
          </cell>
        </row>
        <row r="216">
          <cell r="D216" t="str">
            <v>Filled</v>
          </cell>
          <cell r="F216">
            <v>11</v>
          </cell>
        </row>
        <row r="217">
          <cell r="D217" t="str">
            <v>Filled</v>
          </cell>
          <cell r="F217">
            <v>12</v>
          </cell>
        </row>
        <row r="218">
          <cell r="D218" t="str">
            <v>Filled</v>
          </cell>
          <cell r="F218">
            <v>12</v>
          </cell>
        </row>
        <row r="219">
          <cell r="D219" t="str">
            <v>Filled</v>
          </cell>
          <cell r="F219">
            <v>12</v>
          </cell>
        </row>
        <row r="220">
          <cell r="D220" t="str">
            <v>Filled</v>
          </cell>
          <cell r="F220">
            <v>12</v>
          </cell>
        </row>
        <row r="221">
          <cell r="D221" t="str">
            <v>Filled</v>
          </cell>
          <cell r="F221">
            <v>12</v>
          </cell>
        </row>
        <row r="222">
          <cell r="D222" t="str">
            <v>Filled</v>
          </cell>
          <cell r="F222">
            <v>13</v>
          </cell>
        </row>
        <row r="223">
          <cell r="D223" t="str">
            <v>Filled</v>
          </cell>
          <cell r="F223">
            <v>13</v>
          </cell>
        </row>
        <row r="224">
          <cell r="D224" t="str">
            <v>Filled</v>
          </cell>
          <cell r="F224">
            <v>13</v>
          </cell>
        </row>
        <row r="225">
          <cell r="D225" t="str">
            <v>Filled</v>
          </cell>
          <cell r="F225">
            <v>13</v>
          </cell>
        </row>
        <row r="226">
          <cell r="D226" t="str">
            <v>Filled</v>
          </cell>
          <cell r="F226">
            <v>13</v>
          </cell>
        </row>
        <row r="227">
          <cell r="D227" t="str">
            <v>Filled</v>
          </cell>
          <cell r="F227">
            <v>14</v>
          </cell>
        </row>
        <row r="228">
          <cell r="D228" t="str">
            <v>Filled</v>
          </cell>
          <cell r="F228">
            <v>14</v>
          </cell>
        </row>
        <row r="229">
          <cell r="D229" t="str">
            <v>Filled</v>
          </cell>
          <cell r="F229">
            <v>14</v>
          </cell>
        </row>
        <row r="230">
          <cell r="D230" t="str">
            <v>Filled</v>
          </cell>
          <cell r="F230">
            <v>14</v>
          </cell>
        </row>
        <row r="231">
          <cell r="D231" t="str">
            <v>Filled</v>
          </cell>
          <cell r="F231">
            <v>14</v>
          </cell>
        </row>
        <row r="232">
          <cell r="D232" t="str">
            <v>Filled</v>
          </cell>
          <cell r="F232">
            <v>15</v>
          </cell>
        </row>
        <row r="233">
          <cell r="D233" t="str">
            <v>Filled</v>
          </cell>
          <cell r="F233">
            <v>15</v>
          </cell>
        </row>
        <row r="234">
          <cell r="D234" t="str">
            <v>Filled</v>
          </cell>
          <cell r="F234">
            <v>15</v>
          </cell>
        </row>
        <row r="235">
          <cell r="D235" t="str">
            <v>Filled</v>
          </cell>
          <cell r="F235">
            <v>15</v>
          </cell>
        </row>
        <row r="236">
          <cell r="D236" t="str">
            <v>Filled</v>
          </cell>
          <cell r="F236">
            <v>16</v>
          </cell>
        </row>
        <row r="237">
          <cell r="D237" t="str">
            <v>Filled</v>
          </cell>
          <cell r="F237">
            <v>16</v>
          </cell>
        </row>
        <row r="238">
          <cell r="D238" t="str">
            <v>Filled</v>
          </cell>
          <cell r="F238">
            <v>16</v>
          </cell>
        </row>
        <row r="239">
          <cell r="D239" t="str">
            <v>Filled</v>
          </cell>
          <cell r="F239">
            <v>16</v>
          </cell>
        </row>
        <row r="240">
          <cell r="D240" t="str">
            <v>Filled</v>
          </cell>
          <cell r="F240">
            <v>16</v>
          </cell>
        </row>
        <row r="241">
          <cell r="D241" t="str">
            <v>Filled</v>
          </cell>
          <cell r="F241">
            <v>17</v>
          </cell>
        </row>
        <row r="242">
          <cell r="D242" t="str">
            <v>Filled</v>
          </cell>
          <cell r="F242">
            <v>17</v>
          </cell>
        </row>
        <row r="243">
          <cell r="D243" t="str">
            <v>Filled</v>
          </cell>
          <cell r="F243">
            <v>17</v>
          </cell>
        </row>
        <row r="244">
          <cell r="D244" t="str">
            <v>Filled</v>
          </cell>
          <cell r="F244">
            <v>17</v>
          </cell>
        </row>
        <row r="245">
          <cell r="D245" t="str">
            <v>Filled</v>
          </cell>
          <cell r="F245">
            <v>17</v>
          </cell>
        </row>
        <row r="246">
          <cell r="D246" t="str">
            <v>Filled</v>
          </cell>
          <cell r="F246">
            <v>18</v>
          </cell>
        </row>
        <row r="247">
          <cell r="D247" t="str">
            <v>Filled</v>
          </cell>
          <cell r="F247">
            <v>18</v>
          </cell>
        </row>
        <row r="248">
          <cell r="D248" t="str">
            <v>Filled</v>
          </cell>
          <cell r="F248">
            <v>18</v>
          </cell>
        </row>
        <row r="249">
          <cell r="D249" t="str">
            <v>Filled</v>
          </cell>
          <cell r="F249">
            <v>19</v>
          </cell>
        </row>
        <row r="250">
          <cell r="D250" t="str">
            <v>Filled</v>
          </cell>
          <cell r="F250">
            <v>19</v>
          </cell>
        </row>
        <row r="251">
          <cell r="D251" t="str">
            <v>Filled</v>
          </cell>
          <cell r="F251">
            <v>19</v>
          </cell>
        </row>
        <row r="252">
          <cell r="D252" t="str">
            <v>Filled</v>
          </cell>
          <cell r="F252">
            <v>19</v>
          </cell>
        </row>
        <row r="253">
          <cell r="D253" t="str">
            <v>Filled</v>
          </cell>
          <cell r="F253">
            <v>19</v>
          </cell>
        </row>
        <row r="254">
          <cell r="D254" t="str">
            <v>Filled</v>
          </cell>
          <cell r="F254">
            <v>20</v>
          </cell>
        </row>
        <row r="255">
          <cell r="D255" t="str">
            <v>Filled</v>
          </cell>
          <cell r="F255">
            <v>20</v>
          </cell>
        </row>
        <row r="256">
          <cell r="D256" t="str">
            <v>Filled</v>
          </cell>
          <cell r="F256">
            <v>20</v>
          </cell>
        </row>
        <row r="257">
          <cell r="D257" t="str">
            <v>Filled</v>
          </cell>
          <cell r="F257">
            <v>20</v>
          </cell>
        </row>
        <row r="258">
          <cell r="D258" t="str">
            <v>Filled</v>
          </cell>
          <cell r="F258">
            <v>20</v>
          </cell>
        </row>
        <row r="259">
          <cell r="D259" t="str">
            <v>Filled</v>
          </cell>
          <cell r="F259">
            <v>21</v>
          </cell>
        </row>
        <row r="260">
          <cell r="D260" t="str">
            <v>Filled</v>
          </cell>
          <cell r="F260">
            <v>21</v>
          </cell>
        </row>
        <row r="261">
          <cell r="D261" t="str">
            <v>Filled</v>
          </cell>
          <cell r="F261">
            <v>21</v>
          </cell>
        </row>
        <row r="262">
          <cell r="D262" t="str">
            <v>Filled</v>
          </cell>
          <cell r="F262">
            <v>21</v>
          </cell>
        </row>
        <row r="263">
          <cell r="D263" t="str">
            <v>Filled</v>
          </cell>
          <cell r="F263">
            <v>23</v>
          </cell>
        </row>
        <row r="264">
          <cell r="D264" t="str">
            <v>Filled</v>
          </cell>
          <cell r="F264">
            <v>24</v>
          </cell>
        </row>
        <row r="265">
          <cell r="D265" t="str">
            <v>Filled</v>
          </cell>
          <cell r="F265">
            <v>24</v>
          </cell>
        </row>
        <row r="266">
          <cell r="D266" t="str">
            <v>Filled</v>
          </cell>
          <cell r="F266">
            <v>24</v>
          </cell>
        </row>
        <row r="267">
          <cell r="D267" t="str">
            <v>Filled</v>
          </cell>
          <cell r="F267">
            <v>24</v>
          </cell>
        </row>
        <row r="268">
          <cell r="D268" t="str">
            <v>Filled</v>
          </cell>
          <cell r="F268">
            <v>24</v>
          </cell>
        </row>
        <row r="269">
          <cell r="D269" t="str">
            <v>Filled</v>
          </cell>
          <cell r="F269">
            <v>25</v>
          </cell>
        </row>
        <row r="270">
          <cell r="D270" t="str">
            <v>Filled</v>
          </cell>
          <cell r="F270">
            <v>25</v>
          </cell>
        </row>
        <row r="271">
          <cell r="D271" t="str">
            <v>Filled</v>
          </cell>
          <cell r="F271">
            <v>25</v>
          </cell>
        </row>
        <row r="272">
          <cell r="D272" t="str">
            <v>Filled</v>
          </cell>
          <cell r="F272">
            <v>25</v>
          </cell>
        </row>
        <row r="273">
          <cell r="D273" t="str">
            <v>Filled</v>
          </cell>
          <cell r="F273">
            <v>26</v>
          </cell>
        </row>
        <row r="274">
          <cell r="D274" t="str">
            <v>Filled</v>
          </cell>
          <cell r="F274">
            <v>26</v>
          </cell>
        </row>
        <row r="275">
          <cell r="D275" t="str">
            <v>Filled</v>
          </cell>
          <cell r="F275">
            <v>26</v>
          </cell>
        </row>
        <row r="276">
          <cell r="D276" t="str">
            <v>Filled</v>
          </cell>
          <cell r="F276">
            <v>26</v>
          </cell>
        </row>
        <row r="277">
          <cell r="D277" t="str">
            <v>Filled</v>
          </cell>
          <cell r="F277">
            <v>26</v>
          </cell>
        </row>
        <row r="278">
          <cell r="D278" t="str">
            <v>Filled</v>
          </cell>
          <cell r="F278">
            <v>27</v>
          </cell>
        </row>
        <row r="279">
          <cell r="D279" t="str">
            <v>Filled</v>
          </cell>
          <cell r="F279">
            <v>4</v>
          </cell>
        </row>
        <row r="280">
          <cell r="D280" t="str">
            <v>Failed To Fill</v>
          </cell>
          <cell r="F280">
            <v>4</v>
          </cell>
        </row>
        <row r="281">
          <cell r="D281" t="str">
            <v>Failed To Fill</v>
          </cell>
          <cell r="F281">
            <v>4</v>
          </cell>
        </row>
        <row r="282">
          <cell r="D282" t="str">
            <v>Filled</v>
          </cell>
          <cell r="F282">
            <v>5</v>
          </cell>
        </row>
        <row r="283">
          <cell r="D283" t="str">
            <v>Filled</v>
          </cell>
          <cell r="F283">
            <v>4</v>
          </cell>
        </row>
        <row r="284">
          <cell r="D284" t="str">
            <v>Filled</v>
          </cell>
          <cell r="F284">
            <v>1</v>
          </cell>
        </row>
        <row r="285">
          <cell r="D285" t="str">
            <v>Filled</v>
          </cell>
          <cell r="F285">
            <v>2</v>
          </cell>
        </row>
        <row r="286">
          <cell r="D286" t="str">
            <v>Filled</v>
          </cell>
          <cell r="F286">
            <v>2</v>
          </cell>
        </row>
        <row r="287">
          <cell r="D287" t="str">
            <v>Filled</v>
          </cell>
          <cell r="F287">
            <v>2</v>
          </cell>
        </row>
        <row r="288">
          <cell r="D288" t="str">
            <v>Filled</v>
          </cell>
          <cell r="F288">
            <v>2</v>
          </cell>
        </row>
        <row r="289">
          <cell r="D289" t="str">
            <v>Filled</v>
          </cell>
          <cell r="F289">
            <v>2</v>
          </cell>
        </row>
        <row r="290">
          <cell r="D290" t="str">
            <v>Filled</v>
          </cell>
          <cell r="F290">
            <v>3</v>
          </cell>
        </row>
        <row r="291">
          <cell r="D291" t="str">
            <v>Filled</v>
          </cell>
          <cell r="F291">
            <v>3</v>
          </cell>
        </row>
        <row r="292">
          <cell r="D292" t="str">
            <v>Filled</v>
          </cell>
          <cell r="F292">
            <v>3</v>
          </cell>
        </row>
        <row r="293">
          <cell r="D293" t="str">
            <v>Filled</v>
          </cell>
          <cell r="F293">
            <v>3</v>
          </cell>
        </row>
        <row r="294">
          <cell r="D294" t="str">
            <v>Filled</v>
          </cell>
          <cell r="F294">
            <v>3</v>
          </cell>
        </row>
        <row r="295">
          <cell r="D295" t="str">
            <v>Filled</v>
          </cell>
          <cell r="F295">
            <v>4</v>
          </cell>
        </row>
        <row r="296">
          <cell r="D296" t="str">
            <v>Filled</v>
          </cell>
          <cell r="F296">
            <v>4</v>
          </cell>
        </row>
        <row r="297">
          <cell r="D297" t="str">
            <v>Filled</v>
          </cell>
          <cell r="F297">
            <v>4</v>
          </cell>
        </row>
        <row r="298">
          <cell r="D298" t="str">
            <v>Filled</v>
          </cell>
          <cell r="F298">
            <v>4</v>
          </cell>
        </row>
        <row r="299">
          <cell r="D299" t="str">
            <v>Filled</v>
          </cell>
          <cell r="F299">
            <v>4</v>
          </cell>
        </row>
        <row r="300">
          <cell r="D300" t="str">
            <v>Filled</v>
          </cell>
          <cell r="F300">
            <v>5</v>
          </cell>
        </row>
        <row r="301">
          <cell r="D301" t="str">
            <v>Filled</v>
          </cell>
          <cell r="F301">
            <v>5</v>
          </cell>
        </row>
        <row r="302">
          <cell r="D302" t="str">
            <v>Filled</v>
          </cell>
          <cell r="F302">
            <v>5</v>
          </cell>
        </row>
        <row r="303">
          <cell r="D303" t="str">
            <v>Filled</v>
          </cell>
          <cell r="F303">
            <v>5</v>
          </cell>
        </row>
        <row r="304">
          <cell r="D304" t="str">
            <v>Filled</v>
          </cell>
          <cell r="F304">
            <v>6</v>
          </cell>
        </row>
        <row r="305">
          <cell r="D305" t="str">
            <v>Filled</v>
          </cell>
          <cell r="F305">
            <v>6</v>
          </cell>
        </row>
        <row r="306">
          <cell r="D306" t="str">
            <v>Filled</v>
          </cell>
          <cell r="F306">
            <v>6</v>
          </cell>
        </row>
        <row r="307">
          <cell r="D307" t="str">
            <v>Filled</v>
          </cell>
          <cell r="F307">
            <v>6</v>
          </cell>
        </row>
        <row r="308">
          <cell r="D308" t="str">
            <v>Filled</v>
          </cell>
          <cell r="F308">
            <v>6</v>
          </cell>
        </row>
        <row r="309">
          <cell r="D309" t="str">
            <v>Filled</v>
          </cell>
          <cell r="F309">
            <v>7</v>
          </cell>
        </row>
        <row r="310">
          <cell r="D310" t="str">
            <v>Filled</v>
          </cell>
          <cell r="F310">
            <v>7</v>
          </cell>
        </row>
        <row r="311">
          <cell r="D311" t="str">
            <v>Filled</v>
          </cell>
          <cell r="F311">
            <v>7</v>
          </cell>
        </row>
        <row r="312">
          <cell r="D312" t="str">
            <v>Filled</v>
          </cell>
          <cell r="F312">
            <v>7</v>
          </cell>
        </row>
        <row r="313">
          <cell r="D313" t="str">
            <v>Filled</v>
          </cell>
          <cell r="F313">
            <v>7</v>
          </cell>
        </row>
        <row r="314">
          <cell r="D314" t="str">
            <v>Filled</v>
          </cell>
          <cell r="F314">
            <v>8</v>
          </cell>
        </row>
        <row r="315">
          <cell r="D315" t="str">
            <v>Filled</v>
          </cell>
          <cell r="F315">
            <v>8</v>
          </cell>
        </row>
        <row r="316">
          <cell r="D316" t="str">
            <v>Filled</v>
          </cell>
          <cell r="F316">
            <v>8</v>
          </cell>
        </row>
        <row r="317">
          <cell r="D317" t="str">
            <v>Filled</v>
          </cell>
          <cell r="F317">
            <v>8</v>
          </cell>
        </row>
        <row r="318">
          <cell r="D318" t="str">
            <v>Filled</v>
          </cell>
          <cell r="F318">
            <v>8</v>
          </cell>
        </row>
        <row r="319">
          <cell r="D319" t="str">
            <v>Filled</v>
          </cell>
          <cell r="F319">
            <v>9</v>
          </cell>
        </row>
        <row r="320">
          <cell r="D320" t="str">
            <v>Filled</v>
          </cell>
          <cell r="F320">
            <v>9</v>
          </cell>
        </row>
        <row r="321">
          <cell r="D321" t="str">
            <v>Filled</v>
          </cell>
          <cell r="F321">
            <v>9</v>
          </cell>
        </row>
        <row r="322">
          <cell r="D322" t="str">
            <v>Filled</v>
          </cell>
          <cell r="F322">
            <v>9</v>
          </cell>
        </row>
        <row r="323">
          <cell r="D323" t="str">
            <v>Filled</v>
          </cell>
          <cell r="F323">
            <v>9</v>
          </cell>
        </row>
        <row r="324">
          <cell r="D324" t="str">
            <v>Filled</v>
          </cell>
          <cell r="F324">
            <v>10</v>
          </cell>
        </row>
        <row r="325">
          <cell r="D325" t="str">
            <v>Filled</v>
          </cell>
          <cell r="F325">
            <v>10</v>
          </cell>
        </row>
        <row r="326">
          <cell r="D326" t="str">
            <v>Filled</v>
          </cell>
          <cell r="F326">
            <v>10</v>
          </cell>
        </row>
        <row r="327">
          <cell r="D327" t="str">
            <v>Filled</v>
          </cell>
          <cell r="F327">
            <v>10</v>
          </cell>
        </row>
        <row r="328">
          <cell r="D328" t="str">
            <v>Filled</v>
          </cell>
          <cell r="F328">
            <v>10</v>
          </cell>
        </row>
        <row r="329">
          <cell r="D329" t="str">
            <v>Filled</v>
          </cell>
          <cell r="F329">
            <v>11</v>
          </cell>
        </row>
        <row r="330">
          <cell r="D330" t="str">
            <v>Filled</v>
          </cell>
          <cell r="F330">
            <v>11</v>
          </cell>
        </row>
        <row r="331">
          <cell r="D331" t="str">
            <v>Filled</v>
          </cell>
          <cell r="F331">
            <v>11</v>
          </cell>
        </row>
        <row r="332">
          <cell r="D332" t="str">
            <v>Filled</v>
          </cell>
          <cell r="F332">
            <v>12</v>
          </cell>
        </row>
        <row r="333">
          <cell r="D333" t="str">
            <v>Filled</v>
          </cell>
          <cell r="F333">
            <v>12</v>
          </cell>
        </row>
        <row r="334">
          <cell r="D334" t="str">
            <v>Filled</v>
          </cell>
          <cell r="F334">
            <v>12</v>
          </cell>
        </row>
        <row r="335">
          <cell r="D335" t="str">
            <v>Filled</v>
          </cell>
          <cell r="F335">
            <v>12</v>
          </cell>
        </row>
        <row r="336">
          <cell r="D336" t="str">
            <v>Filled</v>
          </cell>
          <cell r="F336">
            <v>12</v>
          </cell>
        </row>
        <row r="337">
          <cell r="D337" t="str">
            <v>Filled</v>
          </cell>
          <cell r="F337">
            <v>13</v>
          </cell>
        </row>
        <row r="338">
          <cell r="D338" t="str">
            <v>Filled</v>
          </cell>
          <cell r="F338">
            <v>13</v>
          </cell>
        </row>
        <row r="339">
          <cell r="D339" t="str">
            <v>Filled</v>
          </cell>
          <cell r="F339">
            <v>13</v>
          </cell>
        </row>
        <row r="340">
          <cell r="D340" t="str">
            <v>Filled</v>
          </cell>
          <cell r="F340">
            <v>13</v>
          </cell>
        </row>
        <row r="341">
          <cell r="D341" t="str">
            <v>Filled</v>
          </cell>
          <cell r="F341">
            <v>13</v>
          </cell>
        </row>
        <row r="342">
          <cell r="D342" t="str">
            <v>Filled</v>
          </cell>
          <cell r="F342">
            <v>14</v>
          </cell>
        </row>
        <row r="343">
          <cell r="D343" t="str">
            <v>Filled</v>
          </cell>
          <cell r="F343">
            <v>14</v>
          </cell>
        </row>
        <row r="344">
          <cell r="D344" t="str">
            <v>Filled</v>
          </cell>
          <cell r="F344">
            <v>14</v>
          </cell>
        </row>
        <row r="345">
          <cell r="D345" t="str">
            <v>Filled</v>
          </cell>
          <cell r="F345">
            <v>14</v>
          </cell>
        </row>
        <row r="346">
          <cell r="D346" t="str">
            <v>Filled</v>
          </cell>
          <cell r="F346">
            <v>14</v>
          </cell>
        </row>
        <row r="347">
          <cell r="D347" t="str">
            <v>Filled</v>
          </cell>
          <cell r="F347">
            <v>15</v>
          </cell>
        </row>
        <row r="348">
          <cell r="D348" t="str">
            <v>Filled</v>
          </cell>
          <cell r="F348">
            <v>15</v>
          </cell>
        </row>
        <row r="349">
          <cell r="D349" t="str">
            <v>Filled</v>
          </cell>
          <cell r="F349">
            <v>15</v>
          </cell>
        </row>
        <row r="350">
          <cell r="D350" t="str">
            <v>Filled</v>
          </cell>
          <cell r="F350">
            <v>15</v>
          </cell>
        </row>
        <row r="351">
          <cell r="D351" t="str">
            <v>Filled</v>
          </cell>
          <cell r="F351">
            <v>16</v>
          </cell>
        </row>
        <row r="352">
          <cell r="D352" t="str">
            <v>Filled</v>
          </cell>
          <cell r="F352">
            <v>16</v>
          </cell>
        </row>
        <row r="353">
          <cell r="D353" t="str">
            <v>Filled</v>
          </cell>
          <cell r="F353">
            <v>16</v>
          </cell>
        </row>
        <row r="354">
          <cell r="D354" t="str">
            <v>Filled</v>
          </cell>
          <cell r="F354">
            <v>16</v>
          </cell>
        </row>
        <row r="355">
          <cell r="D355" t="str">
            <v>Filled</v>
          </cell>
          <cell r="F355">
            <v>16</v>
          </cell>
        </row>
        <row r="356">
          <cell r="D356" t="str">
            <v>Filled</v>
          </cell>
          <cell r="F356">
            <v>17</v>
          </cell>
        </row>
        <row r="357">
          <cell r="D357" t="str">
            <v>Filled</v>
          </cell>
          <cell r="F357">
            <v>17</v>
          </cell>
        </row>
        <row r="358">
          <cell r="D358" t="str">
            <v>Filled</v>
          </cell>
          <cell r="F358">
            <v>17</v>
          </cell>
        </row>
        <row r="359">
          <cell r="D359" t="str">
            <v>Filled</v>
          </cell>
          <cell r="F359">
            <v>17</v>
          </cell>
        </row>
        <row r="360">
          <cell r="D360" t="str">
            <v>Filled</v>
          </cell>
          <cell r="F360">
            <v>17</v>
          </cell>
        </row>
        <row r="361">
          <cell r="D361" t="str">
            <v>Filled</v>
          </cell>
          <cell r="F361">
            <v>18</v>
          </cell>
        </row>
        <row r="362">
          <cell r="D362" t="str">
            <v>Filled</v>
          </cell>
          <cell r="F362">
            <v>18</v>
          </cell>
        </row>
        <row r="363">
          <cell r="D363" t="str">
            <v>Filled</v>
          </cell>
          <cell r="F363">
            <v>18</v>
          </cell>
        </row>
        <row r="364">
          <cell r="D364" t="str">
            <v>Filled</v>
          </cell>
          <cell r="F364">
            <v>19</v>
          </cell>
        </row>
        <row r="365">
          <cell r="D365" t="str">
            <v>Filled</v>
          </cell>
          <cell r="F365">
            <v>19</v>
          </cell>
        </row>
        <row r="366">
          <cell r="D366" t="str">
            <v>Filled</v>
          </cell>
          <cell r="F366">
            <v>19</v>
          </cell>
        </row>
        <row r="367">
          <cell r="D367" t="str">
            <v>Filled</v>
          </cell>
          <cell r="F367">
            <v>19</v>
          </cell>
        </row>
        <row r="368">
          <cell r="D368" t="str">
            <v>Filled</v>
          </cell>
          <cell r="F368">
            <v>19</v>
          </cell>
        </row>
        <row r="369">
          <cell r="D369" t="str">
            <v>Filled</v>
          </cell>
          <cell r="F369">
            <v>20</v>
          </cell>
        </row>
        <row r="370">
          <cell r="D370" t="str">
            <v>Filled</v>
          </cell>
          <cell r="F370">
            <v>20</v>
          </cell>
        </row>
        <row r="371">
          <cell r="D371" t="str">
            <v>Filled</v>
          </cell>
          <cell r="F371">
            <v>20</v>
          </cell>
        </row>
        <row r="372">
          <cell r="D372" t="str">
            <v>Filled</v>
          </cell>
          <cell r="F372">
            <v>20</v>
          </cell>
        </row>
        <row r="373">
          <cell r="D373" t="str">
            <v>Filled</v>
          </cell>
          <cell r="F373">
            <v>20</v>
          </cell>
        </row>
        <row r="374">
          <cell r="D374" t="str">
            <v>Filled</v>
          </cell>
          <cell r="F374">
            <v>21</v>
          </cell>
        </row>
        <row r="375">
          <cell r="D375" t="str">
            <v>Filled</v>
          </cell>
          <cell r="F375">
            <v>21</v>
          </cell>
        </row>
        <row r="376">
          <cell r="D376" t="str">
            <v>Filled</v>
          </cell>
          <cell r="F376">
            <v>21</v>
          </cell>
        </row>
        <row r="377">
          <cell r="D377" t="str">
            <v>Filled</v>
          </cell>
          <cell r="F377">
            <v>21</v>
          </cell>
        </row>
        <row r="378">
          <cell r="D378" t="str">
            <v>Filled</v>
          </cell>
          <cell r="F378">
            <v>23</v>
          </cell>
        </row>
        <row r="379">
          <cell r="D379" t="str">
            <v>Filled</v>
          </cell>
          <cell r="F379">
            <v>24</v>
          </cell>
        </row>
        <row r="380">
          <cell r="D380" t="str">
            <v>Filled</v>
          </cell>
          <cell r="F380">
            <v>24</v>
          </cell>
        </row>
        <row r="381">
          <cell r="D381" t="str">
            <v>Filled</v>
          </cell>
          <cell r="F381">
            <v>24</v>
          </cell>
        </row>
        <row r="382">
          <cell r="D382" t="str">
            <v>Filled</v>
          </cell>
          <cell r="F382">
            <v>24</v>
          </cell>
        </row>
        <row r="383">
          <cell r="D383" t="str">
            <v>Filled</v>
          </cell>
          <cell r="F383">
            <v>24</v>
          </cell>
        </row>
        <row r="384">
          <cell r="D384" t="str">
            <v>Filled</v>
          </cell>
          <cell r="F384">
            <v>25</v>
          </cell>
        </row>
        <row r="385">
          <cell r="D385" t="str">
            <v>Filled</v>
          </cell>
          <cell r="F385">
            <v>25</v>
          </cell>
        </row>
        <row r="386">
          <cell r="D386" t="str">
            <v>Filled</v>
          </cell>
          <cell r="F386">
            <v>25</v>
          </cell>
        </row>
        <row r="387">
          <cell r="D387" t="str">
            <v>Filled</v>
          </cell>
          <cell r="F387">
            <v>25</v>
          </cell>
        </row>
        <row r="388">
          <cell r="D388" t="str">
            <v>Filled</v>
          </cell>
          <cell r="F388">
            <v>26</v>
          </cell>
        </row>
        <row r="389">
          <cell r="D389" t="str">
            <v>Filled</v>
          </cell>
          <cell r="F389">
            <v>26</v>
          </cell>
        </row>
        <row r="390">
          <cell r="D390" t="str">
            <v>Filled</v>
          </cell>
          <cell r="F390">
            <v>26</v>
          </cell>
        </row>
        <row r="391">
          <cell r="D391" t="str">
            <v>Filled</v>
          </cell>
          <cell r="F391">
            <v>26</v>
          </cell>
        </row>
        <row r="392">
          <cell r="D392" t="str">
            <v>Filled</v>
          </cell>
          <cell r="F392">
            <v>26</v>
          </cell>
        </row>
        <row r="393">
          <cell r="D393" t="str">
            <v>Filled</v>
          </cell>
          <cell r="F393">
            <v>27</v>
          </cell>
        </row>
        <row r="394">
          <cell r="D394" t="str">
            <v>Failed To Fill</v>
          </cell>
          <cell r="F394">
            <v>4</v>
          </cell>
        </row>
        <row r="395">
          <cell r="D395" t="str">
            <v>Filled</v>
          </cell>
          <cell r="F395">
            <v>4</v>
          </cell>
        </row>
        <row r="396">
          <cell r="D396" t="str">
            <v>Filled</v>
          </cell>
          <cell r="F396">
            <v>4</v>
          </cell>
        </row>
        <row r="397">
          <cell r="D397" t="str">
            <v>Filled</v>
          </cell>
          <cell r="F397">
            <v>7</v>
          </cell>
        </row>
        <row r="398">
          <cell r="D398" t="str">
            <v>Filled</v>
          </cell>
          <cell r="F398">
            <v>7</v>
          </cell>
        </row>
        <row r="399">
          <cell r="D399" t="str">
            <v>Filled</v>
          </cell>
          <cell r="F399">
            <v>5</v>
          </cell>
        </row>
        <row r="400">
          <cell r="D400" t="str">
            <v>Filled</v>
          </cell>
          <cell r="F400">
            <v>5</v>
          </cell>
        </row>
        <row r="401">
          <cell r="D401" t="str">
            <v>Filled</v>
          </cell>
          <cell r="F401">
            <v>5</v>
          </cell>
        </row>
        <row r="402">
          <cell r="D402" t="str">
            <v>Filled</v>
          </cell>
          <cell r="F402">
            <v>5</v>
          </cell>
        </row>
        <row r="403">
          <cell r="D403" t="str">
            <v>Filled</v>
          </cell>
          <cell r="F403">
            <v>5</v>
          </cell>
        </row>
        <row r="404">
          <cell r="D404" t="str">
            <v>Filled</v>
          </cell>
          <cell r="F404">
            <v>5</v>
          </cell>
        </row>
        <row r="405">
          <cell r="D405" t="str">
            <v>Filled</v>
          </cell>
          <cell r="F405">
            <v>5</v>
          </cell>
        </row>
        <row r="406">
          <cell r="D406" t="str">
            <v>Filled</v>
          </cell>
          <cell r="F406">
            <v>10</v>
          </cell>
        </row>
        <row r="407">
          <cell r="D407" t="str">
            <v>Filled</v>
          </cell>
          <cell r="F407">
            <v>10</v>
          </cell>
        </row>
        <row r="408">
          <cell r="D408" t="str">
            <v>Filled</v>
          </cell>
          <cell r="F408">
            <v>4</v>
          </cell>
        </row>
        <row r="409">
          <cell r="D409" t="str">
            <v>Filled</v>
          </cell>
          <cell r="F409">
            <v>4</v>
          </cell>
        </row>
        <row r="410">
          <cell r="D410" t="str">
            <v>Filled</v>
          </cell>
          <cell r="F410">
            <v>4</v>
          </cell>
        </row>
        <row r="411">
          <cell r="D411" t="str">
            <v>Filled</v>
          </cell>
          <cell r="F411">
            <v>4</v>
          </cell>
        </row>
        <row r="412">
          <cell r="D412" t="str">
            <v>Filled</v>
          </cell>
          <cell r="F412">
            <v>4</v>
          </cell>
        </row>
        <row r="413">
          <cell r="D413" t="str">
            <v>Failed To Fill</v>
          </cell>
          <cell r="F413">
            <v>4</v>
          </cell>
        </row>
        <row r="414">
          <cell r="D414" t="str">
            <v>Filled</v>
          </cell>
          <cell r="F414">
            <v>4</v>
          </cell>
        </row>
        <row r="415">
          <cell r="D415" t="str">
            <v>Failed To Fill</v>
          </cell>
          <cell r="F415">
            <v>5</v>
          </cell>
        </row>
        <row r="416">
          <cell r="D416" t="str">
            <v>Filled</v>
          </cell>
          <cell r="F416">
            <v>5</v>
          </cell>
        </row>
        <row r="417">
          <cell r="D417" t="str">
            <v>Failed To Fill</v>
          </cell>
          <cell r="F417">
            <v>5</v>
          </cell>
        </row>
        <row r="418">
          <cell r="D418" t="str">
            <v>Filled</v>
          </cell>
          <cell r="F418">
            <v>6</v>
          </cell>
        </row>
        <row r="419">
          <cell r="D419" t="str">
            <v>Filled</v>
          </cell>
          <cell r="F419">
            <v>6</v>
          </cell>
        </row>
        <row r="420">
          <cell r="D420" t="str">
            <v>Filled</v>
          </cell>
          <cell r="F420">
            <v>6</v>
          </cell>
        </row>
        <row r="421">
          <cell r="D421" t="str">
            <v>Filled</v>
          </cell>
          <cell r="F421">
            <v>6</v>
          </cell>
        </row>
        <row r="422">
          <cell r="D422" t="str">
            <v>Filled</v>
          </cell>
          <cell r="F422">
            <v>5</v>
          </cell>
        </row>
        <row r="423">
          <cell r="D423" t="str">
            <v>Failed To Fill</v>
          </cell>
          <cell r="F423">
            <v>5</v>
          </cell>
        </row>
        <row r="424">
          <cell r="D424" t="str">
            <v>Filled</v>
          </cell>
          <cell r="F424">
            <v>5</v>
          </cell>
        </row>
        <row r="425">
          <cell r="D425" t="str">
            <v>Failed To Fill</v>
          </cell>
          <cell r="F425">
            <v>5</v>
          </cell>
        </row>
        <row r="426">
          <cell r="D426" t="str">
            <v>Filled</v>
          </cell>
          <cell r="F426">
            <v>5</v>
          </cell>
        </row>
        <row r="427">
          <cell r="D427" t="str">
            <v>Filled</v>
          </cell>
          <cell r="F427">
            <v>5</v>
          </cell>
        </row>
        <row r="428">
          <cell r="D428" t="str">
            <v>Filled</v>
          </cell>
          <cell r="F428">
            <v>5</v>
          </cell>
        </row>
        <row r="429">
          <cell r="D429" t="str">
            <v>Filled</v>
          </cell>
          <cell r="F429">
            <v>5</v>
          </cell>
        </row>
        <row r="430">
          <cell r="D430" t="str">
            <v>Failed To Fill</v>
          </cell>
          <cell r="F430">
            <v>5</v>
          </cell>
        </row>
        <row r="431">
          <cell r="D431" t="str">
            <v>Failed To Fill</v>
          </cell>
          <cell r="F431">
            <v>5</v>
          </cell>
        </row>
        <row r="432">
          <cell r="D432" t="str">
            <v>Filled</v>
          </cell>
          <cell r="F432">
            <v>5</v>
          </cell>
        </row>
        <row r="433">
          <cell r="D433" t="str">
            <v>Failed To Fill</v>
          </cell>
          <cell r="F433">
            <v>5</v>
          </cell>
        </row>
        <row r="434">
          <cell r="D434" t="str">
            <v>Failed To Fill</v>
          </cell>
          <cell r="F434">
            <v>5</v>
          </cell>
        </row>
        <row r="435">
          <cell r="D435" t="str">
            <v>Filled</v>
          </cell>
          <cell r="F435">
            <v>5</v>
          </cell>
        </row>
        <row r="436">
          <cell r="D436" t="str">
            <v>Filled</v>
          </cell>
          <cell r="F436">
            <v>5</v>
          </cell>
        </row>
        <row r="437">
          <cell r="D437" t="str">
            <v>Failed To Fill</v>
          </cell>
          <cell r="F437">
            <v>5</v>
          </cell>
        </row>
        <row r="438">
          <cell r="D438" t="str">
            <v>Failed To Fill</v>
          </cell>
          <cell r="F438">
            <v>5</v>
          </cell>
        </row>
        <row r="439">
          <cell r="D439" t="str">
            <v>Filled</v>
          </cell>
          <cell r="F439">
            <v>6</v>
          </cell>
        </row>
        <row r="440">
          <cell r="D440" t="str">
            <v>Filled</v>
          </cell>
          <cell r="F440">
            <v>6</v>
          </cell>
        </row>
        <row r="441">
          <cell r="D441" t="str">
            <v>Failed To Fill</v>
          </cell>
          <cell r="F441">
            <v>5</v>
          </cell>
        </row>
        <row r="442">
          <cell r="D442" t="str">
            <v>Failed To Fill</v>
          </cell>
          <cell r="F442">
            <v>5</v>
          </cell>
        </row>
        <row r="443">
          <cell r="D443" t="str">
            <v>Failed To Fill</v>
          </cell>
          <cell r="F443">
            <v>5</v>
          </cell>
        </row>
        <row r="444">
          <cell r="D444" t="str">
            <v>Filled</v>
          </cell>
          <cell r="F444">
            <v>6</v>
          </cell>
        </row>
        <row r="445">
          <cell r="D445" t="str">
            <v>Filled</v>
          </cell>
          <cell r="F445">
            <v>6</v>
          </cell>
        </row>
        <row r="446">
          <cell r="D446" t="str">
            <v>Failed To Fill</v>
          </cell>
          <cell r="F446">
            <v>6</v>
          </cell>
        </row>
        <row r="447">
          <cell r="D447" t="str">
            <v>Failed To Fill</v>
          </cell>
          <cell r="F447">
            <v>5</v>
          </cell>
        </row>
        <row r="448">
          <cell r="D448" t="str">
            <v>Filled</v>
          </cell>
          <cell r="F448">
            <v>6</v>
          </cell>
        </row>
        <row r="449">
          <cell r="D449" t="str">
            <v>Failed To Fill</v>
          </cell>
          <cell r="F449">
            <v>5</v>
          </cell>
        </row>
        <row r="450">
          <cell r="D450" t="str">
            <v>Filled</v>
          </cell>
          <cell r="F450">
            <v>8</v>
          </cell>
        </row>
        <row r="451">
          <cell r="D451" t="str">
            <v>Filled</v>
          </cell>
          <cell r="F451">
            <v>6</v>
          </cell>
        </row>
        <row r="452">
          <cell r="D452" t="str">
            <v>Filled</v>
          </cell>
          <cell r="F452">
            <v>7</v>
          </cell>
        </row>
        <row r="453">
          <cell r="D453" t="str">
            <v>Filled</v>
          </cell>
          <cell r="F453">
            <v>6</v>
          </cell>
        </row>
        <row r="454">
          <cell r="D454" t="str">
            <v>Filled</v>
          </cell>
          <cell r="F454">
            <v>6</v>
          </cell>
        </row>
        <row r="455">
          <cell r="D455" t="str">
            <v>Filled</v>
          </cell>
          <cell r="F455">
            <v>6</v>
          </cell>
        </row>
        <row r="456">
          <cell r="D456" t="str">
            <v>Filled</v>
          </cell>
          <cell r="F456">
            <v>6</v>
          </cell>
        </row>
        <row r="457">
          <cell r="D457" t="str">
            <v>Filled</v>
          </cell>
          <cell r="F457">
            <v>6</v>
          </cell>
        </row>
        <row r="458">
          <cell r="D458" t="str">
            <v>Filled</v>
          </cell>
          <cell r="F458">
            <v>6</v>
          </cell>
        </row>
        <row r="459">
          <cell r="D459" t="str">
            <v>Filled</v>
          </cell>
          <cell r="F459">
            <v>6</v>
          </cell>
        </row>
        <row r="460">
          <cell r="D460" t="str">
            <v>Filled</v>
          </cell>
          <cell r="F460">
            <v>6</v>
          </cell>
        </row>
        <row r="461">
          <cell r="D461" t="str">
            <v>Filled</v>
          </cell>
          <cell r="F461">
            <v>6</v>
          </cell>
        </row>
        <row r="462">
          <cell r="D462" t="str">
            <v>Filled</v>
          </cell>
          <cell r="F462">
            <v>6</v>
          </cell>
        </row>
        <row r="463">
          <cell r="D463" t="str">
            <v>Filled</v>
          </cell>
          <cell r="F463">
            <v>6</v>
          </cell>
        </row>
        <row r="464">
          <cell r="D464" t="str">
            <v>Filled</v>
          </cell>
          <cell r="F464">
            <v>6</v>
          </cell>
        </row>
        <row r="465">
          <cell r="D465" t="str">
            <v>Filled</v>
          </cell>
          <cell r="F465">
            <v>6</v>
          </cell>
        </row>
        <row r="466">
          <cell r="D466" t="str">
            <v>Failed To Fill</v>
          </cell>
          <cell r="F466">
            <v>6</v>
          </cell>
        </row>
        <row r="467">
          <cell r="D467" t="str">
            <v>Filled</v>
          </cell>
          <cell r="F467">
            <v>7</v>
          </cell>
        </row>
        <row r="468">
          <cell r="D468" t="str">
            <v>Filled</v>
          </cell>
          <cell r="F468">
            <v>7</v>
          </cell>
        </row>
        <row r="469">
          <cell r="D469" t="str">
            <v>Filled</v>
          </cell>
          <cell r="F469">
            <v>7</v>
          </cell>
        </row>
        <row r="470">
          <cell r="D470" t="str">
            <v>Filled</v>
          </cell>
          <cell r="F470">
            <v>7</v>
          </cell>
        </row>
        <row r="471">
          <cell r="D471" t="str">
            <v>Filled</v>
          </cell>
          <cell r="F471">
            <v>6</v>
          </cell>
        </row>
        <row r="472">
          <cell r="D472" t="str">
            <v>Filled</v>
          </cell>
          <cell r="F472">
            <v>6</v>
          </cell>
        </row>
        <row r="473">
          <cell r="D473" t="str">
            <v>Filled</v>
          </cell>
          <cell r="F473">
            <v>7</v>
          </cell>
        </row>
        <row r="474">
          <cell r="D474" t="str">
            <v>Failed To Fill</v>
          </cell>
          <cell r="F474">
            <v>6</v>
          </cell>
        </row>
        <row r="475">
          <cell r="D475" t="str">
            <v>Filled</v>
          </cell>
          <cell r="F475">
            <v>6</v>
          </cell>
        </row>
        <row r="476">
          <cell r="D476" t="str">
            <v>Failed To Fill</v>
          </cell>
          <cell r="F476">
            <v>6</v>
          </cell>
        </row>
        <row r="477">
          <cell r="D477" t="str">
            <v>Filled</v>
          </cell>
          <cell r="F477">
            <v>6</v>
          </cell>
        </row>
        <row r="478">
          <cell r="D478" t="str">
            <v>Filled</v>
          </cell>
          <cell r="F478">
            <v>8</v>
          </cell>
        </row>
        <row r="479">
          <cell r="D479" t="str">
            <v>Filled</v>
          </cell>
          <cell r="F479">
            <v>6</v>
          </cell>
        </row>
        <row r="480">
          <cell r="D480" t="str">
            <v>Filled</v>
          </cell>
          <cell r="F480">
            <v>6</v>
          </cell>
        </row>
        <row r="481">
          <cell r="D481" t="str">
            <v>Failed To Fill</v>
          </cell>
          <cell r="F481">
            <v>6</v>
          </cell>
        </row>
        <row r="482">
          <cell r="D482" t="str">
            <v>Failed To Fill</v>
          </cell>
          <cell r="F482">
            <v>6</v>
          </cell>
        </row>
        <row r="483">
          <cell r="D483" t="str">
            <v>Failed To Fill</v>
          </cell>
          <cell r="F483">
            <v>6</v>
          </cell>
        </row>
        <row r="484">
          <cell r="D484" t="str">
            <v>Failed To Fill</v>
          </cell>
          <cell r="F484">
            <v>6</v>
          </cell>
        </row>
        <row r="485">
          <cell r="D485" t="str">
            <v>Failed To Fill</v>
          </cell>
          <cell r="F485">
            <v>6</v>
          </cell>
        </row>
        <row r="486">
          <cell r="D486" t="str">
            <v>Filled</v>
          </cell>
          <cell r="F486">
            <v>9</v>
          </cell>
        </row>
        <row r="487">
          <cell r="D487" t="str">
            <v>Filled</v>
          </cell>
          <cell r="F487">
            <v>6</v>
          </cell>
        </row>
        <row r="488">
          <cell r="D488" t="str">
            <v>Filled</v>
          </cell>
          <cell r="F488">
            <v>6</v>
          </cell>
        </row>
        <row r="489">
          <cell r="D489" t="str">
            <v>Filled</v>
          </cell>
          <cell r="F489">
            <v>6</v>
          </cell>
        </row>
        <row r="490">
          <cell r="D490" t="str">
            <v>Filled</v>
          </cell>
          <cell r="F490">
            <v>6</v>
          </cell>
        </row>
        <row r="491">
          <cell r="D491" t="str">
            <v>Filled</v>
          </cell>
          <cell r="F491">
            <v>8</v>
          </cell>
        </row>
        <row r="492">
          <cell r="D492" t="str">
            <v>Filled</v>
          </cell>
          <cell r="F492">
            <v>7</v>
          </cell>
        </row>
        <row r="493">
          <cell r="D493" t="str">
            <v>Filled</v>
          </cell>
          <cell r="F493">
            <v>7</v>
          </cell>
        </row>
        <row r="494">
          <cell r="D494" t="str">
            <v>Filled</v>
          </cell>
          <cell r="F494">
            <v>7</v>
          </cell>
        </row>
        <row r="495">
          <cell r="D495" t="str">
            <v>Filled</v>
          </cell>
          <cell r="F495">
            <v>7</v>
          </cell>
        </row>
        <row r="496">
          <cell r="D496" t="str">
            <v>Filled</v>
          </cell>
          <cell r="F496">
            <v>7</v>
          </cell>
        </row>
        <row r="497">
          <cell r="D497" t="str">
            <v>Filled</v>
          </cell>
          <cell r="F497">
            <v>8</v>
          </cell>
        </row>
        <row r="498">
          <cell r="D498" t="str">
            <v>Filled</v>
          </cell>
          <cell r="F498">
            <v>8</v>
          </cell>
        </row>
        <row r="499">
          <cell r="D499" t="str">
            <v>Filled</v>
          </cell>
          <cell r="F499">
            <v>8</v>
          </cell>
        </row>
        <row r="500">
          <cell r="D500" t="str">
            <v>Filled</v>
          </cell>
          <cell r="F500">
            <v>8</v>
          </cell>
        </row>
        <row r="501">
          <cell r="D501" t="str">
            <v>Filled</v>
          </cell>
          <cell r="F501">
            <v>8</v>
          </cell>
        </row>
        <row r="502">
          <cell r="D502" t="str">
            <v>Filled</v>
          </cell>
          <cell r="F502">
            <v>9</v>
          </cell>
        </row>
        <row r="503">
          <cell r="D503" t="str">
            <v>Filled</v>
          </cell>
          <cell r="F503">
            <v>9</v>
          </cell>
        </row>
        <row r="504">
          <cell r="D504" t="str">
            <v>Filled</v>
          </cell>
          <cell r="F504">
            <v>9</v>
          </cell>
        </row>
        <row r="505">
          <cell r="D505" t="str">
            <v>Filled</v>
          </cell>
          <cell r="F505">
            <v>9</v>
          </cell>
        </row>
        <row r="506">
          <cell r="D506" t="str">
            <v>Filled</v>
          </cell>
          <cell r="F506">
            <v>9</v>
          </cell>
        </row>
        <row r="507">
          <cell r="D507" t="str">
            <v>Filled</v>
          </cell>
          <cell r="F507">
            <v>10</v>
          </cell>
        </row>
        <row r="508">
          <cell r="D508" t="str">
            <v>Filled</v>
          </cell>
          <cell r="F508">
            <v>10</v>
          </cell>
        </row>
        <row r="509">
          <cell r="D509" t="str">
            <v>Filled</v>
          </cell>
          <cell r="F509">
            <v>10</v>
          </cell>
        </row>
        <row r="510">
          <cell r="D510" t="str">
            <v>Filled</v>
          </cell>
          <cell r="F510">
            <v>10</v>
          </cell>
        </row>
        <row r="511">
          <cell r="D511" t="str">
            <v>Filled</v>
          </cell>
          <cell r="F511">
            <v>10</v>
          </cell>
        </row>
        <row r="512">
          <cell r="D512" t="str">
            <v>Filled</v>
          </cell>
          <cell r="F512">
            <v>11</v>
          </cell>
        </row>
        <row r="513">
          <cell r="D513" t="str">
            <v>Filled</v>
          </cell>
          <cell r="F513">
            <v>11</v>
          </cell>
        </row>
        <row r="514">
          <cell r="D514" t="str">
            <v>Filled</v>
          </cell>
          <cell r="F514">
            <v>11</v>
          </cell>
        </row>
        <row r="515">
          <cell r="D515" t="str">
            <v>Filled</v>
          </cell>
          <cell r="F515">
            <v>12</v>
          </cell>
        </row>
        <row r="516">
          <cell r="D516" t="str">
            <v>Filled</v>
          </cell>
          <cell r="F516">
            <v>12</v>
          </cell>
        </row>
        <row r="517">
          <cell r="D517" t="str">
            <v>Filled</v>
          </cell>
          <cell r="F517">
            <v>12</v>
          </cell>
        </row>
        <row r="518">
          <cell r="D518" t="str">
            <v>Filled</v>
          </cell>
          <cell r="F518">
            <v>12</v>
          </cell>
        </row>
        <row r="519">
          <cell r="D519" t="str">
            <v>Filled</v>
          </cell>
          <cell r="F519">
            <v>12</v>
          </cell>
        </row>
        <row r="520">
          <cell r="D520" t="str">
            <v>Filled</v>
          </cell>
          <cell r="F520">
            <v>13</v>
          </cell>
        </row>
        <row r="521">
          <cell r="D521" t="str">
            <v>Filled</v>
          </cell>
          <cell r="F521">
            <v>13</v>
          </cell>
        </row>
        <row r="522">
          <cell r="D522" t="str">
            <v>Filled</v>
          </cell>
          <cell r="F522">
            <v>13</v>
          </cell>
        </row>
        <row r="523">
          <cell r="D523" t="str">
            <v>Filled</v>
          </cell>
          <cell r="F523">
            <v>13</v>
          </cell>
        </row>
        <row r="524">
          <cell r="D524" t="str">
            <v>Filled</v>
          </cell>
          <cell r="F524">
            <v>13</v>
          </cell>
        </row>
        <row r="525">
          <cell r="D525" t="str">
            <v>Filled</v>
          </cell>
          <cell r="F525">
            <v>14</v>
          </cell>
        </row>
        <row r="526">
          <cell r="D526" t="str">
            <v>Filled</v>
          </cell>
          <cell r="F526">
            <v>14</v>
          </cell>
        </row>
        <row r="527">
          <cell r="D527" t="str">
            <v>Filled</v>
          </cell>
          <cell r="F527">
            <v>14</v>
          </cell>
        </row>
        <row r="528">
          <cell r="D528" t="str">
            <v>Filled</v>
          </cell>
          <cell r="F528">
            <v>14</v>
          </cell>
        </row>
        <row r="529">
          <cell r="D529" t="str">
            <v>Filled</v>
          </cell>
          <cell r="F529">
            <v>14</v>
          </cell>
        </row>
        <row r="530">
          <cell r="D530" t="str">
            <v>Filled</v>
          </cell>
          <cell r="F530">
            <v>15</v>
          </cell>
        </row>
        <row r="531">
          <cell r="D531" t="str">
            <v>Filled</v>
          </cell>
          <cell r="F531">
            <v>15</v>
          </cell>
        </row>
        <row r="532">
          <cell r="D532" t="str">
            <v>Filled</v>
          </cell>
          <cell r="F532">
            <v>15</v>
          </cell>
        </row>
        <row r="533">
          <cell r="D533" t="str">
            <v>Filled</v>
          </cell>
          <cell r="F533">
            <v>15</v>
          </cell>
        </row>
        <row r="534">
          <cell r="D534" t="str">
            <v>Filled</v>
          </cell>
          <cell r="F534">
            <v>16</v>
          </cell>
        </row>
        <row r="535">
          <cell r="D535" t="str">
            <v>Filled</v>
          </cell>
          <cell r="F535">
            <v>16</v>
          </cell>
        </row>
        <row r="536">
          <cell r="D536" t="str">
            <v>Filled</v>
          </cell>
          <cell r="F536">
            <v>16</v>
          </cell>
        </row>
        <row r="537">
          <cell r="D537" t="str">
            <v>Filled</v>
          </cell>
          <cell r="F537">
            <v>16</v>
          </cell>
        </row>
        <row r="538">
          <cell r="D538" t="str">
            <v>Filled</v>
          </cell>
          <cell r="F538">
            <v>16</v>
          </cell>
        </row>
        <row r="539">
          <cell r="D539" t="str">
            <v>Filled</v>
          </cell>
          <cell r="F539">
            <v>17</v>
          </cell>
        </row>
        <row r="540">
          <cell r="D540" t="str">
            <v>Filled</v>
          </cell>
          <cell r="F540">
            <v>17</v>
          </cell>
        </row>
        <row r="541">
          <cell r="D541" t="str">
            <v>Filled</v>
          </cell>
          <cell r="F541">
            <v>17</v>
          </cell>
        </row>
        <row r="542">
          <cell r="D542" t="str">
            <v>Filled</v>
          </cell>
          <cell r="F542">
            <v>17</v>
          </cell>
        </row>
        <row r="543">
          <cell r="D543" t="str">
            <v>Filled</v>
          </cell>
          <cell r="F543">
            <v>17</v>
          </cell>
        </row>
        <row r="544">
          <cell r="D544" t="str">
            <v>Filled</v>
          </cell>
          <cell r="F544">
            <v>18</v>
          </cell>
        </row>
        <row r="545">
          <cell r="D545" t="str">
            <v>Filled</v>
          </cell>
          <cell r="F545">
            <v>18</v>
          </cell>
        </row>
        <row r="546">
          <cell r="D546" t="str">
            <v>Filled</v>
          </cell>
          <cell r="F546">
            <v>18</v>
          </cell>
        </row>
        <row r="547">
          <cell r="D547" t="str">
            <v>Filled</v>
          </cell>
          <cell r="F547">
            <v>19</v>
          </cell>
        </row>
        <row r="548">
          <cell r="D548" t="str">
            <v>Filled</v>
          </cell>
          <cell r="F548">
            <v>19</v>
          </cell>
        </row>
        <row r="549">
          <cell r="D549" t="str">
            <v>Filled</v>
          </cell>
          <cell r="F549">
            <v>19</v>
          </cell>
        </row>
        <row r="550">
          <cell r="D550" t="str">
            <v>Filled</v>
          </cell>
          <cell r="F550">
            <v>19</v>
          </cell>
        </row>
        <row r="551">
          <cell r="D551" t="str">
            <v>Filled</v>
          </cell>
          <cell r="F551">
            <v>19</v>
          </cell>
        </row>
        <row r="552">
          <cell r="D552" t="str">
            <v>Filled</v>
          </cell>
          <cell r="F552">
            <v>20</v>
          </cell>
        </row>
        <row r="553">
          <cell r="D553" t="str">
            <v>Filled</v>
          </cell>
          <cell r="F553">
            <v>20</v>
          </cell>
        </row>
        <row r="554">
          <cell r="D554" t="str">
            <v>Filled</v>
          </cell>
          <cell r="F554">
            <v>20</v>
          </cell>
        </row>
        <row r="555">
          <cell r="D555" t="str">
            <v>Filled</v>
          </cell>
          <cell r="F555">
            <v>20</v>
          </cell>
        </row>
        <row r="556">
          <cell r="D556" t="str">
            <v>Filled</v>
          </cell>
          <cell r="F556">
            <v>20</v>
          </cell>
        </row>
        <row r="557">
          <cell r="D557" t="str">
            <v>Filled</v>
          </cell>
          <cell r="F557">
            <v>21</v>
          </cell>
        </row>
        <row r="558">
          <cell r="D558" t="str">
            <v>Filled</v>
          </cell>
          <cell r="F558">
            <v>21</v>
          </cell>
        </row>
        <row r="559">
          <cell r="D559" t="str">
            <v>Filled</v>
          </cell>
          <cell r="F559">
            <v>21</v>
          </cell>
        </row>
        <row r="560">
          <cell r="D560" t="str">
            <v>Filled</v>
          </cell>
          <cell r="F560">
            <v>21</v>
          </cell>
        </row>
        <row r="561">
          <cell r="D561" t="str">
            <v>Failed To Fill</v>
          </cell>
          <cell r="F561">
            <v>6</v>
          </cell>
        </row>
        <row r="562">
          <cell r="D562" t="str">
            <v>Filled</v>
          </cell>
          <cell r="F562">
            <v>7</v>
          </cell>
        </row>
        <row r="563">
          <cell r="D563" t="str">
            <v>Filled</v>
          </cell>
          <cell r="F563">
            <v>7</v>
          </cell>
        </row>
        <row r="564">
          <cell r="D564" t="str">
            <v>Filled</v>
          </cell>
          <cell r="F564">
            <v>7</v>
          </cell>
        </row>
        <row r="565">
          <cell r="D565" t="str">
            <v>Filled</v>
          </cell>
          <cell r="F565">
            <v>7</v>
          </cell>
        </row>
        <row r="566">
          <cell r="D566" t="str">
            <v>Filled</v>
          </cell>
          <cell r="F566">
            <v>8</v>
          </cell>
        </row>
        <row r="567">
          <cell r="D567" t="str">
            <v>Filled</v>
          </cell>
          <cell r="F567">
            <v>8</v>
          </cell>
        </row>
        <row r="568">
          <cell r="D568" t="str">
            <v>Filled</v>
          </cell>
          <cell r="F568">
            <v>8</v>
          </cell>
        </row>
        <row r="569">
          <cell r="D569" t="str">
            <v>Filled</v>
          </cell>
          <cell r="F569">
            <v>7</v>
          </cell>
        </row>
        <row r="570">
          <cell r="D570" t="str">
            <v>Filled</v>
          </cell>
          <cell r="F570">
            <v>10</v>
          </cell>
        </row>
        <row r="571">
          <cell r="D571" t="str">
            <v>Filled</v>
          </cell>
          <cell r="F571">
            <v>8</v>
          </cell>
        </row>
        <row r="572">
          <cell r="D572" t="str">
            <v>Filled</v>
          </cell>
          <cell r="F572">
            <v>8</v>
          </cell>
        </row>
        <row r="573">
          <cell r="D573" t="str">
            <v>Filled</v>
          </cell>
          <cell r="F573">
            <v>8</v>
          </cell>
        </row>
        <row r="574">
          <cell r="D574" t="str">
            <v>Filled</v>
          </cell>
          <cell r="F574">
            <v>8</v>
          </cell>
        </row>
        <row r="575">
          <cell r="D575" t="str">
            <v>Filled</v>
          </cell>
          <cell r="F575">
            <v>7</v>
          </cell>
        </row>
        <row r="576">
          <cell r="D576" t="str">
            <v>Failed To Fill</v>
          </cell>
          <cell r="F576">
            <v>6</v>
          </cell>
        </row>
        <row r="577">
          <cell r="D577" t="str">
            <v>Failed To Fill</v>
          </cell>
          <cell r="F577">
            <v>7</v>
          </cell>
        </row>
        <row r="578">
          <cell r="D578" t="str">
            <v>Filled</v>
          </cell>
          <cell r="F578">
            <v>7</v>
          </cell>
        </row>
        <row r="579">
          <cell r="D579" t="str">
            <v>Filled</v>
          </cell>
          <cell r="F579">
            <v>8</v>
          </cell>
        </row>
        <row r="580">
          <cell r="D580" t="str">
            <v>Failed To Fill</v>
          </cell>
          <cell r="F580">
            <v>7</v>
          </cell>
        </row>
        <row r="581">
          <cell r="D581" t="str">
            <v>Filled</v>
          </cell>
          <cell r="F581">
            <v>7</v>
          </cell>
        </row>
        <row r="582">
          <cell r="D582" t="str">
            <v>Filled</v>
          </cell>
          <cell r="F582">
            <v>7</v>
          </cell>
        </row>
        <row r="583">
          <cell r="D583" t="str">
            <v>Filled</v>
          </cell>
          <cell r="F583">
            <v>7</v>
          </cell>
        </row>
        <row r="584">
          <cell r="D584" t="str">
            <v>Filled</v>
          </cell>
          <cell r="F584">
            <v>7</v>
          </cell>
        </row>
        <row r="585">
          <cell r="D585" t="str">
            <v>Filled</v>
          </cell>
          <cell r="F585">
            <v>7</v>
          </cell>
        </row>
        <row r="586">
          <cell r="D586" t="str">
            <v>Filled</v>
          </cell>
          <cell r="F586">
            <v>7</v>
          </cell>
        </row>
        <row r="587">
          <cell r="D587" t="str">
            <v>Failed To Fill</v>
          </cell>
          <cell r="F587">
            <v>7</v>
          </cell>
        </row>
        <row r="588">
          <cell r="D588" t="str">
            <v>Failed To Fill</v>
          </cell>
          <cell r="F588">
            <v>7</v>
          </cell>
        </row>
        <row r="589">
          <cell r="D589" t="str">
            <v>Filled</v>
          </cell>
          <cell r="F589">
            <v>7</v>
          </cell>
        </row>
        <row r="590">
          <cell r="D590" t="str">
            <v>Filled</v>
          </cell>
          <cell r="F590">
            <v>7</v>
          </cell>
        </row>
        <row r="591">
          <cell r="D591" t="str">
            <v>Failed To Fill</v>
          </cell>
          <cell r="F591">
            <v>7</v>
          </cell>
        </row>
        <row r="592">
          <cell r="D592" t="str">
            <v>Failed To Fill</v>
          </cell>
          <cell r="F592">
            <v>6</v>
          </cell>
        </row>
        <row r="593">
          <cell r="D593" t="str">
            <v>Filled</v>
          </cell>
          <cell r="F593">
            <v>7</v>
          </cell>
        </row>
        <row r="594">
          <cell r="D594" t="str">
            <v>Filled</v>
          </cell>
          <cell r="F594">
            <v>7</v>
          </cell>
        </row>
        <row r="595">
          <cell r="D595" t="str">
            <v>Filled</v>
          </cell>
          <cell r="F595">
            <v>7</v>
          </cell>
        </row>
        <row r="596">
          <cell r="D596" t="str">
            <v>Filled</v>
          </cell>
          <cell r="F596">
            <v>8</v>
          </cell>
        </row>
        <row r="597">
          <cell r="D597" t="str">
            <v>Filled</v>
          </cell>
          <cell r="F597">
            <v>9</v>
          </cell>
        </row>
        <row r="598">
          <cell r="D598" t="str">
            <v>Filled</v>
          </cell>
          <cell r="F598">
            <v>9</v>
          </cell>
        </row>
        <row r="599">
          <cell r="D599" t="str">
            <v>Filled</v>
          </cell>
          <cell r="F599">
            <v>8</v>
          </cell>
        </row>
        <row r="600">
          <cell r="D600" t="str">
            <v>Filled</v>
          </cell>
          <cell r="F600">
            <v>9</v>
          </cell>
        </row>
        <row r="601">
          <cell r="D601" t="str">
            <v>Failed To Fill</v>
          </cell>
          <cell r="F601">
            <v>7</v>
          </cell>
        </row>
        <row r="602">
          <cell r="D602" t="str">
            <v>Failed To Fill</v>
          </cell>
          <cell r="F602">
            <v>6</v>
          </cell>
        </row>
        <row r="603">
          <cell r="D603" t="str">
            <v>Failed To Fill</v>
          </cell>
          <cell r="F603">
            <v>7</v>
          </cell>
        </row>
        <row r="604">
          <cell r="D604" t="str">
            <v>Failed To Fill</v>
          </cell>
          <cell r="F604">
            <v>7</v>
          </cell>
        </row>
        <row r="605">
          <cell r="D605" t="str">
            <v>Filled</v>
          </cell>
          <cell r="F605">
            <v>7</v>
          </cell>
        </row>
        <row r="606">
          <cell r="D606" t="str">
            <v>Failed To Fill</v>
          </cell>
          <cell r="F606">
            <v>7</v>
          </cell>
        </row>
        <row r="607">
          <cell r="D607" t="str">
            <v>Failed To Fill</v>
          </cell>
          <cell r="F607">
            <v>7</v>
          </cell>
        </row>
        <row r="608">
          <cell r="D608" t="str">
            <v>Filled</v>
          </cell>
          <cell r="F608">
            <v>9</v>
          </cell>
        </row>
        <row r="609">
          <cell r="D609" t="str">
            <v>Filled</v>
          </cell>
          <cell r="F609">
            <v>9</v>
          </cell>
        </row>
        <row r="610">
          <cell r="D610" t="str">
            <v>Failed To Fill</v>
          </cell>
          <cell r="F610">
            <v>7</v>
          </cell>
        </row>
        <row r="611">
          <cell r="D611" t="str">
            <v>Filled</v>
          </cell>
          <cell r="F611">
            <v>7</v>
          </cell>
        </row>
        <row r="612">
          <cell r="D612" t="str">
            <v>Failed To Fill</v>
          </cell>
          <cell r="F612">
            <v>7</v>
          </cell>
        </row>
        <row r="613">
          <cell r="D613" t="str">
            <v>Failed To Fill</v>
          </cell>
          <cell r="F613">
            <v>7</v>
          </cell>
        </row>
        <row r="614">
          <cell r="D614" t="str">
            <v>Filled</v>
          </cell>
          <cell r="F614">
            <v>8</v>
          </cell>
        </row>
        <row r="615">
          <cell r="D615" t="str">
            <v>Failed To Fill</v>
          </cell>
          <cell r="F615">
            <v>7</v>
          </cell>
        </row>
        <row r="616">
          <cell r="D616" t="str">
            <v>Filled</v>
          </cell>
          <cell r="F616">
            <v>8</v>
          </cell>
        </row>
        <row r="617">
          <cell r="D617" t="str">
            <v>Filled</v>
          </cell>
          <cell r="F617">
            <v>8</v>
          </cell>
        </row>
        <row r="618">
          <cell r="D618" t="str">
            <v>Filled</v>
          </cell>
          <cell r="F618">
            <v>8</v>
          </cell>
        </row>
        <row r="619">
          <cell r="D619" t="str">
            <v>Failed To Fill</v>
          </cell>
          <cell r="F619">
            <v>8</v>
          </cell>
        </row>
        <row r="620">
          <cell r="D620" t="str">
            <v>Filled</v>
          </cell>
          <cell r="F620">
            <v>10</v>
          </cell>
        </row>
        <row r="621">
          <cell r="D621" t="str">
            <v>Filled</v>
          </cell>
          <cell r="F621">
            <v>10</v>
          </cell>
        </row>
        <row r="622">
          <cell r="D622" t="str">
            <v>Filled</v>
          </cell>
          <cell r="F622">
            <v>10</v>
          </cell>
        </row>
        <row r="623">
          <cell r="D623" t="str">
            <v>Filled</v>
          </cell>
          <cell r="F623">
            <v>10</v>
          </cell>
        </row>
        <row r="624">
          <cell r="D624" t="str">
            <v>Failed To Fill</v>
          </cell>
          <cell r="F624">
            <v>8</v>
          </cell>
        </row>
        <row r="625">
          <cell r="D625" t="str">
            <v>Failed To Fill</v>
          </cell>
          <cell r="F625">
            <v>8</v>
          </cell>
        </row>
        <row r="626">
          <cell r="D626" t="str">
            <v>Filled</v>
          </cell>
          <cell r="F626">
            <v>8</v>
          </cell>
        </row>
        <row r="627">
          <cell r="D627" t="str">
            <v>Filled</v>
          </cell>
          <cell r="F627">
            <v>17</v>
          </cell>
        </row>
        <row r="628">
          <cell r="D628" t="str">
            <v>Filled</v>
          </cell>
          <cell r="F628">
            <v>17</v>
          </cell>
        </row>
        <row r="629">
          <cell r="D629" t="str">
            <v>Filled</v>
          </cell>
          <cell r="F629">
            <v>17</v>
          </cell>
        </row>
        <row r="630">
          <cell r="D630" t="str">
            <v>Filled</v>
          </cell>
          <cell r="F630">
            <v>17</v>
          </cell>
        </row>
        <row r="631">
          <cell r="D631" t="str">
            <v>Filled</v>
          </cell>
          <cell r="F631">
            <v>17</v>
          </cell>
        </row>
        <row r="632">
          <cell r="D632" t="str">
            <v>Filled</v>
          </cell>
          <cell r="F632">
            <v>12</v>
          </cell>
        </row>
        <row r="633">
          <cell r="D633" t="str">
            <v>Filled</v>
          </cell>
          <cell r="F633">
            <v>12</v>
          </cell>
        </row>
        <row r="634">
          <cell r="D634" t="str">
            <v>Failed To Fill</v>
          </cell>
          <cell r="F634">
            <v>8</v>
          </cell>
        </row>
        <row r="635">
          <cell r="D635" t="str">
            <v>Filled</v>
          </cell>
          <cell r="F635">
            <v>8</v>
          </cell>
        </row>
        <row r="636">
          <cell r="D636" t="str">
            <v>Filled</v>
          </cell>
          <cell r="F636">
            <v>9</v>
          </cell>
        </row>
        <row r="637">
          <cell r="D637" t="str">
            <v>Filled</v>
          </cell>
          <cell r="F637">
            <v>8</v>
          </cell>
        </row>
        <row r="638">
          <cell r="D638" t="str">
            <v>Filled</v>
          </cell>
          <cell r="F638">
            <v>8</v>
          </cell>
        </row>
        <row r="639">
          <cell r="D639" t="str">
            <v>Failed To Fill</v>
          </cell>
          <cell r="F639">
            <v>8</v>
          </cell>
        </row>
        <row r="640">
          <cell r="D640" t="str">
            <v>Filled</v>
          </cell>
          <cell r="F640">
            <v>9</v>
          </cell>
        </row>
        <row r="641">
          <cell r="D641" t="str">
            <v>Filled</v>
          </cell>
          <cell r="F641">
            <v>9</v>
          </cell>
        </row>
        <row r="642">
          <cell r="D642" t="str">
            <v>Filled</v>
          </cell>
          <cell r="F642">
            <v>8</v>
          </cell>
        </row>
        <row r="643">
          <cell r="D643" t="str">
            <v>Filled</v>
          </cell>
          <cell r="F643">
            <v>8</v>
          </cell>
        </row>
        <row r="644">
          <cell r="D644" t="str">
            <v>Failed To Fill</v>
          </cell>
          <cell r="F644">
            <v>8</v>
          </cell>
        </row>
        <row r="645">
          <cell r="D645" t="str">
            <v>Filled</v>
          </cell>
          <cell r="F645">
            <v>9</v>
          </cell>
        </row>
        <row r="646">
          <cell r="D646" t="str">
            <v>Filled</v>
          </cell>
          <cell r="F646">
            <v>9</v>
          </cell>
        </row>
        <row r="647">
          <cell r="D647" t="str">
            <v>Filled</v>
          </cell>
          <cell r="F647">
            <v>8</v>
          </cell>
        </row>
        <row r="648">
          <cell r="D648" t="str">
            <v>Filled</v>
          </cell>
          <cell r="F648">
            <v>8</v>
          </cell>
        </row>
        <row r="649">
          <cell r="D649" t="str">
            <v>Filled</v>
          </cell>
          <cell r="F649">
            <v>8</v>
          </cell>
        </row>
        <row r="650">
          <cell r="D650" t="str">
            <v>Failed To Fill</v>
          </cell>
          <cell r="F650">
            <v>8</v>
          </cell>
        </row>
        <row r="651">
          <cell r="D651" t="str">
            <v>Failed To Fill</v>
          </cell>
          <cell r="F651">
            <v>8</v>
          </cell>
        </row>
        <row r="652">
          <cell r="D652" t="str">
            <v>Failed To Fill</v>
          </cell>
          <cell r="F652">
            <v>8</v>
          </cell>
        </row>
        <row r="653">
          <cell r="D653" t="str">
            <v>Failed To Fill</v>
          </cell>
          <cell r="F653">
            <v>8</v>
          </cell>
        </row>
        <row r="654">
          <cell r="D654" t="str">
            <v>Filled</v>
          </cell>
          <cell r="F654">
            <v>9</v>
          </cell>
        </row>
        <row r="655">
          <cell r="D655" t="str">
            <v>Filled</v>
          </cell>
          <cell r="F655">
            <v>12</v>
          </cell>
        </row>
        <row r="656">
          <cell r="D656" t="str">
            <v>Filled</v>
          </cell>
          <cell r="F656">
            <v>9</v>
          </cell>
        </row>
        <row r="657">
          <cell r="D657" t="str">
            <v>Filled</v>
          </cell>
          <cell r="F657">
            <v>9</v>
          </cell>
        </row>
        <row r="658">
          <cell r="D658" t="str">
            <v>Filled</v>
          </cell>
          <cell r="F658">
            <v>9</v>
          </cell>
        </row>
        <row r="659">
          <cell r="D659" t="str">
            <v>Filled</v>
          </cell>
          <cell r="F659">
            <v>9</v>
          </cell>
        </row>
        <row r="660">
          <cell r="D660" t="str">
            <v>Filled</v>
          </cell>
          <cell r="F660">
            <v>9</v>
          </cell>
        </row>
        <row r="661">
          <cell r="D661" t="str">
            <v>Filled</v>
          </cell>
          <cell r="F661">
            <v>9</v>
          </cell>
        </row>
        <row r="662">
          <cell r="D662" t="str">
            <v>Filled</v>
          </cell>
          <cell r="F662">
            <v>20</v>
          </cell>
        </row>
        <row r="663">
          <cell r="D663" t="str">
            <v>Filled</v>
          </cell>
          <cell r="F663">
            <v>19</v>
          </cell>
        </row>
        <row r="664">
          <cell r="D664" t="str">
            <v>Filled</v>
          </cell>
          <cell r="F664">
            <v>9</v>
          </cell>
        </row>
        <row r="665">
          <cell r="D665" t="str">
            <v>Filled</v>
          </cell>
          <cell r="F665">
            <v>9</v>
          </cell>
        </row>
        <row r="666">
          <cell r="D666" t="str">
            <v>Filled</v>
          </cell>
          <cell r="F666">
            <v>9</v>
          </cell>
        </row>
        <row r="667">
          <cell r="D667" t="str">
            <v>Failed To Fill</v>
          </cell>
          <cell r="F667">
            <v>8</v>
          </cell>
        </row>
        <row r="668">
          <cell r="D668" t="str">
            <v>Failed To Fill</v>
          </cell>
          <cell r="F668">
            <v>9</v>
          </cell>
        </row>
        <row r="669">
          <cell r="D669" t="str">
            <v>Filled</v>
          </cell>
          <cell r="F669">
            <v>10</v>
          </cell>
        </row>
        <row r="670">
          <cell r="D670" t="str">
            <v>Filled</v>
          </cell>
          <cell r="F670">
            <v>10</v>
          </cell>
        </row>
        <row r="671">
          <cell r="D671" t="str">
            <v>Filled</v>
          </cell>
          <cell r="F671">
            <v>10</v>
          </cell>
        </row>
        <row r="672">
          <cell r="D672" t="str">
            <v>Filled</v>
          </cell>
          <cell r="F672">
            <v>10</v>
          </cell>
        </row>
        <row r="673">
          <cell r="D673" t="str">
            <v>Filled</v>
          </cell>
          <cell r="F673">
            <v>9</v>
          </cell>
        </row>
        <row r="674">
          <cell r="D674" t="str">
            <v>Filled</v>
          </cell>
          <cell r="F674">
            <v>9</v>
          </cell>
        </row>
        <row r="675">
          <cell r="D675" t="str">
            <v>Filled</v>
          </cell>
          <cell r="F675">
            <v>9</v>
          </cell>
        </row>
        <row r="676">
          <cell r="D676" t="str">
            <v>Filled</v>
          </cell>
          <cell r="F676">
            <v>9</v>
          </cell>
        </row>
        <row r="677">
          <cell r="D677" t="str">
            <v>Filled</v>
          </cell>
          <cell r="F677">
            <v>9</v>
          </cell>
        </row>
        <row r="678">
          <cell r="D678" t="str">
            <v>Filled</v>
          </cell>
          <cell r="F678">
            <v>9</v>
          </cell>
        </row>
        <row r="679">
          <cell r="D679" t="str">
            <v>Filled</v>
          </cell>
          <cell r="F679">
            <v>13</v>
          </cell>
        </row>
        <row r="680">
          <cell r="D680" t="str">
            <v>Filled</v>
          </cell>
          <cell r="F680">
            <v>13</v>
          </cell>
        </row>
        <row r="681">
          <cell r="D681" t="str">
            <v>Filled</v>
          </cell>
          <cell r="F681">
            <v>10</v>
          </cell>
        </row>
        <row r="682">
          <cell r="D682" t="str">
            <v>Filled</v>
          </cell>
          <cell r="F682">
            <v>9</v>
          </cell>
        </row>
        <row r="683">
          <cell r="D683" t="str">
            <v>Filled</v>
          </cell>
          <cell r="F683">
            <v>10</v>
          </cell>
        </row>
        <row r="684">
          <cell r="D684" t="str">
            <v>Failed To Fill</v>
          </cell>
          <cell r="F684">
            <v>7</v>
          </cell>
        </row>
        <row r="685">
          <cell r="D685" t="str">
            <v>Filled</v>
          </cell>
          <cell r="F685">
            <v>9</v>
          </cell>
        </row>
        <row r="686">
          <cell r="D686" t="str">
            <v>Filled</v>
          </cell>
          <cell r="F686">
            <v>9</v>
          </cell>
        </row>
        <row r="687">
          <cell r="D687" t="str">
            <v>Filled</v>
          </cell>
          <cell r="F687">
            <v>9</v>
          </cell>
        </row>
        <row r="688">
          <cell r="D688" t="str">
            <v>Failed To Fill</v>
          </cell>
          <cell r="F688">
            <v>9</v>
          </cell>
        </row>
        <row r="689">
          <cell r="D689" t="str">
            <v>Filled</v>
          </cell>
          <cell r="F689">
            <v>9</v>
          </cell>
        </row>
        <row r="690">
          <cell r="D690" t="str">
            <v>Filled</v>
          </cell>
          <cell r="F690">
            <v>9</v>
          </cell>
        </row>
        <row r="691">
          <cell r="D691" t="str">
            <v>Filled</v>
          </cell>
          <cell r="F691">
            <v>9</v>
          </cell>
        </row>
        <row r="692">
          <cell r="D692" t="str">
            <v>Failed To Fill</v>
          </cell>
          <cell r="F692">
            <v>9</v>
          </cell>
        </row>
        <row r="693">
          <cell r="D693" t="str">
            <v>Filled</v>
          </cell>
          <cell r="F693">
            <v>9</v>
          </cell>
        </row>
        <row r="694">
          <cell r="D694" t="str">
            <v>Filled</v>
          </cell>
          <cell r="F694">
            <v>9</v>
          </cell>
        </row>
        <row r="695">
          <cell r="D695" t="str">
            <v>Filled</v>
          </cell>
          <cell r="F695">
            <v>9</v>
          </cell>
        </row>
        <row r="696">
          <cell r="D696" t="str">
            <v>Filled</v>
          </cell>
          <cell r="F696">
            <v>9</v>
          </cell>
        </row>
        <row r="697">
          <cell r="D697" t="str">
            <v>Filled</v>
          </cell>
          <cell r="F697">
            <v>9</v>
          </cell>
        </row>
        <row r="698">
          <cell r="D698" t="str">
            <v>Filled</v>
          </cell>
          <cell r="F698">
            <v>10</v>
          </cell>
        </row>
        <row r="699">
          <cell r="D699" t="str">
            <v>Failed To Fill</v>
          </cell>
          <cell r="F699">
            <v>9</v>
          </cell>
        </row>
        <row r="700">
          <cell r="D700" t="str">
            <v>Failed To Fill</v>
          </cell>
          <cell r="F700">
            <v>10</v>
          </cell>
        </row>
        <row r="701">
          <cell r="D701" t="str">
            <v>Filled</v>
          </cell>
          <cell r="F701">
            <v>10</v>
          </cell>
        </row>
        <row r="702">
          <cell r="D702" t="str">
            <v>Filled</v>
          </cell>
          <cell r="F702">
            <v>10</v>
          </cell>
        </row>
        <row r="703">
          <cell r="D703" t="str">
            <v>Filled</v>
          </cell>
          <cell r="F703">
            <v>10</v>
          </cell>
        </row>
        <row r="704">
          <cell r="D704" t="str">
            <v>Filled</v>
          </cell>
          <cell r="F704">
            <v>10</v>
          </cell>
        </row>
        <row r="705">
          <cell r="D705" t="str">
            <v>Filled</v>
          </cell>
          <cell r="F705">
            <v>10</v>
          </cell>
        </row>
        <row r="706">
          <cell r="D706" t="str">
            <v>Filled</v>
          </cell>
          <cell r="F706">
            <v>10</v>
          </cell>
        </row>
        <row r="707">
          <cell r="D707" t="str">
            <v>Filled</v>
          </cell>
          <cell r="F707">
            <v>10</v>
          </cell>
        </row>
        <row r="708">
          <cell r="D708" t="str">
            <v>Filled</v>
          </cell>
          <cell r="F708">
            <v>10</v>
          </cell>
        </row>
        <row r="709">
          <cell r="D709" t="str">
            <v>Filled</v>
          </cell>
          <cell r="F709">
            <v>10</v>
          </cell>
        </row>
        <row r="710">
          <cell r="D710" t="str">
            <v>Filled</v>
          </cell>
          <cell r="F710">
            <v>13</v>
          </cell>
        </row>
        <row r="711">
          <cell r="D711" t="str">
            <v>Filled</v>
          </cell>
          <cell r="F711">
            <v>14</v>
          </cell>
        </row>
        <row r="712">
          <cell r="D712" t="str">
            <v>Filled</v>
          </cell>
          <cell r="F712">
            <v>14</v>
          </cell>
        </row>
        <row r="713">
          <cell r="D713" t="str">
            <v>Filled</v>
          </cell>
          <cell r="F713">
            <v>13</v>
          </cell>
        </row>
        <row r="714">
          <cell r="D714" t="str">
            <v>Filled</v>
          </cell>
          <cell r="F714">
            <v>10</v>
          </cell>
        </row>
        <row r="715">
          <cell r="D715" t="str">
            <v>Filled</v>
          </cell>
          <cell r="F715">
            <v>10</v>
          </cell>
        </row>
        <row r="716">
          <cell r="D716" t="str">
            <v>Filled</v>
          </cell>
          <cell r="F716">
            <v>10</v>
          </cell>
        </row>
        <row r="717">
          <cell r="D717" t="str">
            <v>Failed To Fill</v>
          </cell>
          <cell r="F717">
            <v>10</v>
          </cell>
        </row>
        <row r="718">
          <cell r="D718" t="str">
            <v>Filled</v>
          </cell>
          <cell r="F718">
            <v>10</v>
          </cell>
        </row>
        <row r="719">
          <cell r="D719" t="str">
            <v>Failed To Fill</v>
          </cell>
          <cell r="F719">
            <v>10</v>
          </cell>
        </row>
        <row r="720">
          <cell r="D720" t="str">
            <v>Filled</v>
          </cell>
          <cell r="F720">
            <v>10</v>
          </cell>
        </row>
        <row r="721">
          <cell r="D721" t="str">
            <v>Filled</v>
          </cell>
          <cell r="F721">
            <v>10</v>
          </cell>
        </row>
        <row r="722">
          <cell r="D722" t="str">
            <v>Filled</v>
          </cell>
          <cell r="F722">
            <v>10</v>
          </cell>
        </row>
        <row r="723">
          <cell r="D723" t="str">
            <v>Filled</v>
          </cell>
          <cell r="F723">
            <v>10</v>
          </cell>
        </row>
        <row r="724">
          <cell r="D724" t="str">
            <v>Filled</v>
          </cell>
          <cell r="F724">
            <v>11</v>
          </cell>
        </row>
        <row r="725">
          <cell r="D725" t="str">
            <v>Filled</v>
          </cell>
          <cell r="F725">
            <v>10</v>
          </cell>
        </row>
        <row r="726">
          <cell r="D726" t="str">
            <v>Filled</v>
          </cell>
          <cell r="F726">
            <v>10</v>
          </cell>
        </row>
        <row r="727">
          <cell r="D727" t="str">
            <v>Filled</v>
          </cell>
          <cell r="F727">
            <v>10</v>
          </cell>
        </row>
        <row r="728">
          <cell r="D728" t="str">
            <v>Filled</v>
          </cell>
          <cell r="F728">
            <v>11</v>
          </cell>
        </row>
        <row r="729">
          <cell r="D729" t="str">
            <v>Filled</v>
          </cell>
          <cell r="F729">
            <v>10</v>
          </cell>
        </row>
        <row r="730">
          <cell r="D730" t="str">
            <v>Filled</v>
          </cell>
          <cell r="F730">
            <v>12</v>
          </cell>
        </row>
        <row r="731">
          <cell r="D731" t="str">
            <v>Filled</v>
          </cell>
          <cell r="F731">
            <v>13</v>
          </cell>
        </row>
        <row r="732">
          <cell r="D732" t="str">
            <v>Filled</v>
          </cell>
          <cell r="F732">
            <v>13</v>
          </cell>
        </row>
        <row r="733">
          <cell r="D733" t="str">
            <v>Filled</v>
          </cell>
          <cell r="F733">
            <v>13</v>
          </cell>
        </row>
        <row r="734">
          <cell r="D734" t="str">
            <v>Filled</v>
          </cell>
          <cell r="F734">
            <v>13</v>
          </cell>
        </row>
        <row r="735">
          <cell r="D735" t="str">
            <v>Failed To Fill</v>
          </cell>
          <cell r="F735">
            <v>13</v>
          </cell>
        </row>
        <row r="736">
          <cell r="D736" t="str">
            <v>Filled</v>
          </cell>
          <cell r="F736">
            <v>13</v>
          </cell>
        </row>
        <row r="737">
          <cell r="D737" t="str">
            <v>Failed To Fill</v>
          </cell>
          <cell r="F737">
            <v>13</v>
          </cell>
        </row>
        <row r="738">
          <cell r="D738" t="str">
            <v>Filled</v>
          </cell>
          <cell r="F738">
            <v>10</v>
          </cell>
        </row>
        <row r="739">
          <cell r="D739" t="str">
            <v>Failed To Fill</v>
          </cell>
          <cell r="F739">
            <v>10</v>
          </cell>
        </row>
        <row r="740">
          <cell r="D740" t="str">
            <v>Filled</v>
          </cell>
          <cell r="F740">
            <v>10</v>
          </cell>
        </row>
        <row r="741">
          <cell r="D741" t="str">
            <v>Filled</v>
          </cell>
          <cell r="F741">
            <v>10</v>
          </cell>
        </row>
        <row r="742">
          <cell r="D742" t="str">
            <v>Filled</v>
          </cell>
          <cell r="F742">
            <v>10</v>
          </cell>
        </row>
        <row r="743">
          <cell r="D743" t="str">
            <v>Filled</v>
          </cell>
          <cell r="F743">
            <v>10</v>
          </cell>
        </row>
        <row r="744">
          <cell r="D744" t="str">
            <v>Failed To Fill</v>
          </cell>
          <cell r="F744">
            <v>10</v>
          </cell>
        </row>
        <row r="745">
          <cell r="D745" t="str">
            <v>Failed To Fill</v>
          </cell>
          <cell r="F745">
            <v>10</v>
          </cell>
        </row>
        <row r="746">
          <cell r="D746" t="str">
            <v>Filled</v>
          </cell>
          <cell r="F746">
            <v>10</v>
          </cell>
        </row>
        <row r="747">
          <cell r="D747" t="str">
            <v>Filled</v>
          </cell>
          <cell r="F747">
            <v>11</v>
          </cell>
        </row>
        <row r="748">
          <cell r="D748" t="str">
            <v>Filled</v>
          </cell>
          <cell r="F748">
            <v>10</v>
          </cell>
        </row>
        <row r="749">
          <cell r="D749" t="str">
            <v>Filled</v>
          </cell>
          <cell r="F749">
            <v>11</v>
          </cell>
        </row>
        <row r="750">
          <cell r="D750" t="str">
            <v>Filled</v>
          </cell>
          <cell r="F750">
            <v>10</v>
          </cell>
        </row>
        <row r="751">
          <cell r="D751" t="str">
            <v>Failed To Fill</v>
          </cell>
          <cell r="F751">
            <v>10</v>
          </cell>
        </row>
        <row r="752">
          <cell r="D752" t="str">
            <v>Filled</v>
          </cell>
          <cell r="F752">
            <v>10</v>
          </cell>
        </row>
        <row r="753">
          <cell r="D753" t="str">
            <v>Filled</v>
          </cell>
          <cell r="F753">
            <v>10</v>
          </cell>
        </row>
        <row r="754">
          <cell r="D754" t="str">
            <v>Filled</v>
          </cell>
          <cell r="F754">
            <v>11</v>
          </cell>
        </row>
        <row r="755">
          <cell r="D755" t="str">
            <v>Filled</v>
          </cell>
          <cell r="F755">
            <v>11</v>
          </cell>
        </row>
        <row r="756">
          <cell r="D756" t="str">
            <v>Filled</v>
          </cell>
          <cell r="F756">
            <v>11</v>
          </cell>
        </row>
        <row r="757">
          <cell r="D757" t="str">
            <v>Filled</v>
          </cell>
          <cell r="F757">
            <v>12</v>
          </cell>
        </row>
        <row r="758">
          <cell r="D758" t="str">
            <v>Filled</v>
          </cell>
          <cell r="F758">
            <v>12</v>
          </cell>
        </row>
        <row r="759">
          <cell r="D759" t="str">
            <v>Filled</v>
          </cell>
          <cell r="F759">
            <v>12</v>
          </cell>
        </row>
        <row r="760">
          <cell r="D760" t="str">
            <v>Failed To Fill</v>
          </cell>
          <cell r="F760">
            <v>11</v>
          </cell>
        </row>
        <row r="761">
          <cell r="D761" t="str">
            <v>Filled</v>
          </cell>
          <cell r="F761">
            <v>12</v>
          </cell>
        </row>
        <row r="762">
          <cell r="D762" t="str">
            <v>Filled</v>
          </cell>
          <cell r="F762">
            <v>12</v>
          </cell>
        </row>
        <row r="763">
          <cell r="D763" t="str">
            <v>Filled</v>
          </cell>
          <cell r="F763">
            <v>12</v>
          </cell>
        </row>
        <row r="764">
          <cell r="D764" t="str">
            <v>Filled</v>
          </cell>
          <cell r="F764">
            <v>12</v>
          </cell>
        </row>
        <row r="765">
          <cell r="D765" t="str">
            <v>Filled</v>
          </cell>
          <cell r="F765">
            <v>12</v>
          </cell>
        </row>
        <row r="766">
          <cell r="D766" t="str">
            <v>Filled</v>
          </cell>
          <cell r="F766">
            <v>12</v>
          </cell>
        </row>
        <row r="767">
          <cell r="D767" t="str">
            <v>Filled</v>
          </cell>
          <cell r="F767">
            <v>12</v>
          </cell>
        </row>
        <row r="768">
          <cell r="D768" t="str">
            <v>Filled</v>
          </cell>
          <cell r="F768">
            <v>12</v>
          </cell>
        </row>
        <row r="769">
          <cell r="D769" t="str">
            <v>Filled</v>
          </cell>
          <cell r="F769">
            <v>12</v>
          </cell>
        </row>
        <row r="770">
          <cell r="D770" t="str">
            <v>Failed To Fill</v>
          </cell>
          <cell r="F770">
            <v>12</v>
          </cell>
        </row>
        <row r="771">
          <cell r="D771" t="str">
            <v>Filled</v>
          </cell>
          <cell r="F771">
            <v>12</v>
          </cell>
        </row>
        <row r="772">
          <cell r="D772" t="str">
            <v>Filled</v>
          </cell>
          <cell r="F772">
            <v>12</v>
          </cell>
        </row>
        <row r="773">
          <cell r="D773" t="str">
            <v>Filled</v>
          </cell>
          <cell r="F773">
            <v>12</v>
          </cell>
        </row>
        <row r="774">
          <cell r="D774" t="str">
            <v>Filled</v>
          </cell>
          <cell r="F774">
            <v>12</v>
          </cell>
        </row>
        <row r="775">
          <cell r="D775" t="str">
            <v>Filled</v>
          </cell>
          <cell r="F775">
            <v>12</v>
          </cell>
        </row>
        <row r="776">
          <cell r="D776" t="str">
            <v>Filled</v>
          </cell>
          <cell r="F776">
            <v>12</v>
          </cell>
        </row>
        <row r="777">
          <cell r="D777" t="str">
            <v>Filled</v>
          </cell>
          <cell r="F777">
            <v>12</v>
          </cell>
        </row>
        <row r="778">
          <cell r="D778" t="str">
            <v>Filled</v>
          </cell>
          <cell r="F778">
            <v>12</v>
          </cell>
        </row>
        <row r="779">
          <cell r="D779" t="str">
            <v>Filled</v>
          </cell>
          <cell r="F779">
            <v>12</v>
          </cell>
        </row>
        <row r="780">
          <cell r="D780" t="str">
            <v>Filled</v>
          </cell>
          <cell r="F780">
            <v>13</v>
          </cell>
        </row>
        <row r="781">
          <cell r="D781" t="str">
            <v>Filled</v>
          </cell>
          <cell r="F781">
            <v>13</v>
          </cell>
        </row>
        <row r="782">
          <cell r="D782" t="str">
            <v>Filled</v>
          </cell>
          <cell r="F782">
            <v>13</v>
          </cell>
        </row>
        <row r="783">
          <cell r="D783" t="str">
            <v>Filled</v>
          </cell>
          <cell r="F783">
            <v>13</v>
          </cell>
        </row>
        <row r="784">
          <cell r="D784" t="str">
            <v>Filled</v>
          </cell>
          <cell r="F784">
            <v>12</v>
          </cell>
        </row>
        <row r="785">
          <cell r="D785" t="str">
            <v>Filled</v>
          </cell>
          <cell r="F785">
            <v>12</v>
          </cell>
        </row>
        <row r="786">
          <cell r="D786" t="str">
            <v>Filled</v>
          </cell>
          <cell r="F786">
            <v>12</v>
          </cell>
        </row>
        <row r="787">
          <cell r="D787" t="str">
            <v>Filled</v>
          </cell>
          <cell r="F787">
            <v>12</v>
          </cell>
        </row>
        <row r="788">
          <cell r="D788" t="str">
            <v>Filled</v>
          </cell>
          <cell r="F788">
            <v>12</v>
          </cell>
        </row>
        <row r="789">
          <cell r="D789" t="str">
            <v>Filled</v>
          </cell>
          <cell r="F789">
            <v>12</v>
          </cell>
        </row>
        <row r="790">
          <cell r="D790" t="str">
            <v>Filled</v>
          </cell>
          <cell r="F790">
            <v>12</v>
          </cell>
        </row>
        <row r="791">
          <cell r="D791" t="str">
            <v>Filled</v>
          </cell>
          <cell r="F791">
            <v>12</v>
          </cell>
        </row>
        <row r="792">
          <cell r="D792" t="str">
            <v>Filled</v>
          </cell>
          <cell r="F792">
            <v>12</v>
          </cell>
        </row>
        <row r="793">
          <cell r="D793" t="str">
            <v>Filled</v>
          </cell>
          <cell r="F793">
            <v>12</v>
          </cell>
        </row>
        <row r="794">
          <cell r="D794" t="str">
            <v>Filled</v>
          </cell>
          <cell r="F794">
            <v>15</v>
          </cell>
        </row>
        <row r="795">
          <cell r="D795" t="str">
            <v>Filled</v>
          </cell>
          <cell r="F795">
            <v>12</v>
          </cell>
        </row>
        <row r="796">
          <cell r="D796" t="str">
            <v>Failed To Fill</v>
          </cell>
          <cell r="F796">
            <v>14</v>
          </cell>
        </row>
        <row r="797">
          <cell r="D797" t="str">
            <v>Filled</v>
          </cell>
          <cell r="F797">
            <v>13</v>
          </cell>
        </row>
        <row r="798">
          <cell r="D798" t="str">
            <v>Filled</v>
          </cell>
          <cell r="F798">
            <v>13</v>
          </cell>
        </row>
        <row r="799">
          <cell r="D799" t="str">
            <v>Filled</v>
          </cell>
          <cell r="F799">
            <v>12</v>
          </cell>
        </row>
        <row r="800">
          <cell r="D800" t="str">
            <v>Filled</v>
          </cell>
          <cell r="F800">
            <v>12</v>
          </cell>
        </row>
        <row r="801">
          <cell r="D801" t="str">
            <v>Filled</v>
          </cell>
          <cell r="F801">
            <v>12</v>
          </cell>
        </row>
        <row r="802">
          <cell r="D802" t="str">
            <v>Filled</v>
          </cell>
          <cell r="F802">
            <v>12</v>
          </cell>
        </row>
        <row r="803">
          <cell r="D803" t="str">
            <v>Filled</v>
          </cell>
          <cell r="F803">
            <v>12</v>
          </cell>
        </row>
        <row r="804">
          <cell r="D804" t="str">
            <v>Filled</v>
          </cell>
          <cell r="F804">
            <v>13</v>
          </cell>
        </row>
        <row r="805">
          <cell r="D805" t="str">
            <v>Filled</v>
          </cell>
          <cell r="F805">
            <v>13</v>
          </cell>
        </row>
        <row r="806">
          <cell r="D806" t="str">
            <v>Filled</v>
          </cell>
          <cell r="F806">
            <v>13</v>
          </cell>
        </row>
        <row r="807">
          <cell r="D807" t="str">
            <v>Filled</v>
          </cell>
          <cell r="F807">
            <v>13</v>
          </cell>
        </row>
        <row r="808">
          <cell r="D808" t="str">
            <v>Filled</v>
          </cell>
          <cell r="F808">
            <v>13</v>
          </cell>
        </row>
        <row r="809">
          <cell r="D809" t="str">
            <v>Filled</v>
          </cell>
          <cell r="F809">
            <v>14</v>
          </cell>
        </row>
        <row r="810">
          <cell r="D810" t="str">
            <v>Filled</v>
          </cell>
          <cell r="F810">
            <v>14</v>
          </cell>
        </row>
        <row r="811">
          <cell r="D811" t="str">
            <v>Filled</v>
          </cell>
          <cell r="F811">
            <v>14</v>
          </cell>
        </row>
        <row r="812">
          <cell r="D812" t="str">
            <v>Filled</v>
          </cell>
          <cell r="F812">
            <v>14</v>
          </cell>
        </row>
        <row r="813">
          <cell r="D813" t="str">
            <v>Filled</v>
          </cell>
          <cell r="F813">
            <v>14</v>
          </cell>
        </row>
        <row r="814">
          <cell r="D814" t="str">
            <v>Filled</v>
          </cell>
          <cell r="F814">
            <v>15</v>
          </cell>
        </row>
        <row r="815">
          <cell r="D815" t="str">
            <v>Filled</v>
          </cell>
          <cell r="F815">
            <v>15</v>
          </cell>
        </row>
        <row r="816">
          <cell r="D816" t="str">
            <v>Filled</v>
          </cell>
          <cell r="F816">
            <v>15</v>
          </cell>
        </row>
        <row r="817">
          <cell r="D817" t="str">
            <v>Filled</v>
          </cell>
          <cell r="F817">
            <v>15</v>
          </cell>
        </row>
        <row r="818">
          <cell r="D818" t="str">
            <v>Filled</v>
          </cell>
          <cell r="F818">
            <v>16</v>
          </cell>
        </row>
        <row r="819">
          <cell r="D819" t="str">
            <v>Filled</v>
          </cell>
          <cell r="F819">
            <v>16</v>
          </cell>
        </row>
        <row r="820">
          <cell r="D820" t="str">
            <v>Filled</v>
          </cell>
          <cell r="F820">
            <v>16</v>
          </cell>
        </row>
        <row r="821">
          <cell r="D821" t="str">
            <v>Filled</v>
          </cell>
          <cell r="F821">
            <v>16</v>
          </cell>
        </row>
        <row r="822">
          <cell r="D822" t="str">
            <v>Filled</v>
          </cell>
          <cell r="F822">
            <v>16</v>
          </cell>
        </row>
        <row r="823">
          <cell r="D823" t="str">
            <v>Filled</v>
          </cell>
          <cell r="F823">
            <v>17</v>
          </cell>
        </row>
        <row r="824">
          <cell r="D824" t="str">
            <v>Filled</v>
          </cell>
          <cell r="F824">
            <v>17</v>
          </cell>
        </row>
        <row r="825">
          <cell r="D825" t="str">
            <v>Filled</v>
          </cell>
          <cell r="F825">
            <v>17</v>
          </cell>
        </row>
        <row r="826">
          <cell r="D826" t="str">
            <v>Filled</v>
          </cell>
          <cell r="F826">
            <v>17</v>
          </cell>
        </row>
        <row r="827">
          <cell r="D827" t="str">
            <v>Filled</v>
          </cell>
          <cell r="F827">
            <v>17</v>
          </cell>
        </row>
        <row r="828">
          <cell r="D828" t="str">
            <v>Filled</v>
          </cell>
          <cell r="F828">
            <v>18</v>
          </cell>
        </row>
        <row r="829">
          <cell r="D829" t="str">
            <v>Filled</v>
          </cell>
          <cell r="F829">
            <v>18</v>
          </cell>
        </row>
        <row r="830">
          <cell r="D830" t="str">
            <v>Filled</v>
          </cell>
          <cell r="F830">
            <v>18</v>
          </cell>
        </row>
        <row r="831">
          <cell r="D831" t="str">
            <v>Filled</v>
          </cell>
          <cell r="F831">
            <v>19</v>
          </cell>
        </row>
        <row r="832">
          <cell r="D832" t="str">
            <v>Filled</v>
          </cell>
          <cell r="F832">
            <v>12</v>
          </cell>
        </row>
        <row r="833">
          <cell r="D833" t="str">
            <v>Filled</v>
          </cell>
          <cell r="F833">
            <v>20</v>
          </cell>
        </row>
        <row r="834">
          <cell r="D834" t="str">
            <v>Filled</v>
          </cell>
          <cell r="F834">
            <v>20</v>
          </cell>
        </row>
        <row r="835">
          <cell r="D835" t="str">
            <v>Filled</v>
          </cell>
          <cell r="F835">
            <v>20</v>
          </cell>
        </row>
        <row r="836">
          <cell r="D836" t="str">
            <v>Filled</v>
          </cell>
          <cell r="F836">
            <v>21</v>
          </cell>
        </row>
        <row r="837">
          <cell r="D837" t="str">
            <v>Filled</v>
          </cell>
          <cell r="F837">
            <v>21</v>
          </cell>
        </row>
        <row r="838">
          <cell r="D838" t="str">
            <v>Filled</v>
          </cell>
          <cell r="F838">
            <v>21</v>
          </cell>
        </row>
        <row r="839">
          <cell r="D839" t="str">
            <v>Filled</v>
          </cell>
          <cell r="F839">
            <v>21</v>
          </cell>
        </row>
        <row r="840">
          <cell r="D840" t="str">
            <v>Filled</v>
          </cell>
          <cell r="F840">
            <v>23</v>
          </cell>
        </row>
        <row r="841">
          <cell r="D841" t="str">
            <v>Filled</v>
          </cell>
          <cell r="F841">
            <v>24</v>
          </cell>
        </row>
        <row r="842">
          <cell r="D842" t="str">
            <v>Filled</v>
          </cell>
          <cell r="F842">
            <v>24</v>
          </cell>
        </row>
        <row r="843">
          <cell r="D843" t="str">
            <v>Filled</v>
          </cell>
          <cell r="F843">
            <v>24</v>
          </cell>
        </row>
        <row r="844">
          <cell r="D844" t="str">
            <v>Filled</v>
          </cell>
          <cell r="F844">
            <v>24</v>
          </cell>
        </row>
        <row r="845">
          <cell r="D845" t="str">
            <v>Filled</v>
          </cell>
          <cell r="F845">
            <v>24</v>
          </cell>
        </row>
        <row r="846">
          <cell r="D846" t="str">
            <v>Filled</v>
          </cell>
          <cell r="F846">
            <v>25</v>
          </cell>
        </row>
        <row r="847">
          <cell r="D847" t="str">
            <v>Filled</v>
          </cell>
          <cell r="F847">
            <v>25</v>
          </cell>
        </row>
        <row r="848">
          <cell r="D848" t="str">
            <v>Filled</v>
          </cell>
          <cell r="F848">
            <v>25</v>
          </cell>
        </row>
        <row r="849">
          <cell r="D849" t="str">
            <v>Filled</v>
          </cell>
          <cell r="F849">
            <v>25</v>
          </cell>
        </row>
        <row r="850">
          <cell r="D850" t="str">
            <v>Filled</v>
          </cell>
          <cell r="F850">
            <v>26</v>
          </cell>
        </row>
        <row r="851">
          <cell r="D851" t="str">
            <v>Filled</v>
          </cell>
          <cell r="F851">
            <v>26</v>
          </cell>
        </row>
        <row r="852">
          <cell r="D852" t="str">
            <v>Filled</v>
          </cell>
          <cell r="F852">
            <v>26</v>
          </cell>
        </row>
        <row r="853">
          <cell r="D853" t="str">
            <v>Filled</v>
          </cell>
          <cell r="F853">
            <v>26</v>
          </cell>
        </row>
        <row r="854">
          <cell r="D854" t="str">
            <v>Filled</v>
          </cell>
          <cell r="F854">
            <v>26</v>
          </cell>
        </row>
        <row r="855">
          <cell r="D855" t="str">
            <v>Filled</v>
          </cell>
          <cell r="F855">
            <v>27</v>
          </cell>
        </row>
        <row r="856">
          <cell r="D856" t="str">
            <v>Filled</v>
          </cell>
          <cell r="F856">
            <v>27</v>
          </cell>
        </row>
        <row r="857">
          <cell r="D857" t="str">
            <v>Filled</v>
          </cell>
          <cell r="F857">
            <v>27</v>
          </cell>
        </row>
        <row r="858">
          <cell r="D858" t="str">
            <v>Filled</v>
          </cell>
          <cell r="F858">
            <v>27</v>
          </cell>
        </row>
        <row r="859">
          <cell r="D859" t="str">
            <v>Filled</v>
          </cell>
          <cell r="F859">
            <v>27</v>
          </cell>
        </row>
        <row r="860">
          <cell r="D860" t="str">
            <v>Filled</v>
          </cell>
          <cell r="F860">
            <v>28</v>
          </cell>
        </row>
        <row r="861">
          <cell r="D861" t="str">
            <v>Filled</v>
          </cell>
          <cell r="F861">
            <v>28</v>
          </cell>
        </row>
        <row r="862">
          <cell r="D862" t="str">
            <v>Filled</v>
          </cell>
          <cell r="F862">
            <v>28</v>
          </cell>
        </row>
        <row r="863">
          <cell r="D863" t="str">
            <v>Filled</v>
          </cell>
          <cell r="F863">
            <v>28</v>
          </cell>
        </row>
        <row r="864">
          <cell r="D864" t="str">
            <v>Filled</v>
          </cell>
          <cell r="F864">
            <v>28</v>
          </cell>
        </row>
        <row r="865">
          <cell r="D865" t="str">
            <v>Filled</v>
          </cell>
          <cell r="F865">
            <v>29</v>
          </cell>
        </row>
        <row r="866">
          <cell r="D866" t="str">
            <v>Filled</v>
          </cell>
          <cell r="F866">
            <v>29</v>
          </cell>
        </row>
        <row r="867">
          <cell r="D867" t="str">
            <v>Filled</v>
          </cell>
          <cell r="F867">
            <v>29</v>
          </cell>
        </row>
        <row r="868">
          <cell r="D868" t="str">
            <v>Filled</v>
          </cell>
          <cell r="F868">
            <v>29</v>
          </cell>
        </row>
        <row r="869">
          <cell r="D869" t="str">
            <v>Filled</v>
          </cell>
          <cell r="F869">
            <v>29</v>
          </cell>
        </row>
        <row r="870">
          <cell r="D870" t="str">
            <v>Filled</v>
          </cell>
          <cell r="F870">
            <v>30</v>
          </cell>
        </row>
        <row r="871">
          <cell r="D871" t="str">
            <v>Filled</v>
          </cell>
          <cell r="F871">
            <v>30</v>
          </cell>
        </row>
        <row r="872">
          <cell r="D872" t="str">
            <v>Filled</v>
          </cell>
          <cell r="F872">
            <v>30</v>
          </cell>
        </row>
        <row r="873">
          <cell r="D873" t="str">
            <v>Filled</v>
          </cell>
          <cell r="F873">
            <v>31</v>
          </cell>
        </row>
        <row r="874">
          <cell r="D874" t="str">
            <v>Filled</v>
          </cell>
          <cell r="F874">
            <v>31</v>
          </cell>
        </row>
        <row r="875">
          <cell r="D875" t="str">
            <v>Filled</v>
          </cell>
          <cell r="F875">
            <v>31</v>
          </cell>
        </row>
        <row r="876">
          <cell r="D876" t="str">
            <v>Filled</v>
          </cell>
          <cell r="F876">
            <v>31</v>
          </cell>
        </row>
        <row r="877">
          <cell r="D877" t="str">
            <v>Filled</v>
          </cell>
          <cell r="F877">
            <v>31</v>
          </cell>
        </row>
        <row r="878">
          <cell r="D878" t="str">
            <v>Filled</v>
          </cell>
          <cell r="F878">
            <v>32</v>
          </cell>
        </row>
        <row r="879">
          <cell r="D879" t="str">
            <v>Filled</v>
          </cell>
          <cell r="F879">
            <v>32</v>
          </cell>
        </row>
        <row r="880">
          <cell r="D880" t="str">
            <v>Filled</v>
          </cell>
          <cell r="F880">
            <v>32</v>
          </cell>
        </row>
        <row r="881">
          <cell r="D881" t="str">
            <v>Filled</v>
          </cell>
          <cell r="F881">
            <v>32</v>
          </cell>
        </row>
        <row r="882">
          <cell r="D882" t="str">
            <v>Filled</v>
          </cell>
          <cell r="F882">
            <v>32</v>
          </cell>
        </row>
        <row r="883">
          <cell r="D883" t="str">
            <v>Filled</v>
          </cell>
          <cell r="F883">
            <v>33</v>
          </cell>
        </row>
        <row r="884">
          <cell r="D884" t="str">
            <v>Filled</v>
          </cell>
          <cell r="F884">
            <v>33</v>
          </cell>
        </row>
        <row r="885">
          <cell r="D885" t="str">
            <v>Filled</v>
          </cell>
          <cell r="F885">
            <v>33</v>
          </cell>
        </row>
        <row r="886">
          <cell r="D886" t="str">
            <v>Filled</v>
          </cell>
          <cell r="F886">
            <v>12</v>
          </cell>
        </row>
        <row r="887">
          <cell r="D887" t="str">
            <v>Filled</v>
          </cell>
          <cell r="F887">
            <v>12</v>
          </cell>
        </row>
        <row r="888">
          <cell r="D888" t="str">
            <v>Filled</v>
          </cell>
          <cell r="F888">
            <v>12</v>
          </cell>
        </row>
        <row r="889">
          <cell r="D889" t="str">
            <v>Filled</v>
          </cell>
          <cell r="F889">
            <v>12</v>
          </cell>
        </row>
        <row r="890">
          <cell r="D890" t="str">
            <v>Filled</v>
          </cell>
          <cell r="F890">
            <v>12</v>
          </cell>
        </row>
        <row r="891">
          <cell r="D891" t="str">
            <v>Filled</v>
          </cell>
          <cell r="F891">
            <v>12</v>
          </cell>
        </row>
        <row r="892">
          <cell r="D892" t="str">
            <v>Filled</v>
          </cell>
          <cell r="F892">
            <v>13</v>
          </cell>
        </row>
        <row r="893">
          <cell r="D893" t="str">
            <v>Filled</v>
          </cell>
          <cell r="F893">
            <v>13</v>
          </cell>
        </row>
        <row r="894">
          <cell r="D894" t="str">
            <v>Filled</v>
          </cell>
          <cell r="F894">
            <v>13</v>
          </cell>
        </row>
        <row r="895">
          <cell r="D895" t="str">
            <v>Filled</v>
          </cell>
          <cell r="F895">
            <v>13</v>
          </cell>
        </row>
        <row r="896">
          <cell r="D896" t="str">
            <v>Filled</v>
          </cell>
          <cell r="F896">
            <v>13</v>
          </cell>
        </row>
        <row r="897">
          <cell r="D897" t="str">
            <v>Filled</v>
          </cell>
          <cell r="F897">
            <v>13</v>
          </cell>
        </row>
        <row r="898">
          <cell r="D898" t="str">
            <v>Filled</v>
          </cell>
          <cell r="F898">
            <v>13</v>
          </cell>
        </row>
        <row r="899">
          <cell r="D899" t="str">
            <v>Filled</v>
          </cell>
          <cell r="F899">
            <v>13</v>
          </cell>
        </row>
        <row r="900">
          <cell r="D900" t="str">
            <v>Failed To Fill</v>
          </cell>
          <cell r="F900">
            <v>13</v>
          </cell>
        </row>
        <row r="901">
          <cell r="D901" t="str">
            <v>Filled</v>
          </cell>
          <cell r="F901">
            <v>13</v>
          </cell>
        </row>
        <row r="902">
          <cell r="D902" t="str">
            <v>Filled</v>
          </cell>
          <cell r="F902">
            <v>13</v>
          </cell>
        </row>
        <row r="903">
          <cell r="D903" t="str">
            <v>Filled</v>
          </cell>
          <cell r="F903">
            <v>13</v>
          </cell>
        </row>
        <row r="904">
          <cell r="D904" t="str">
            <v>Filled</v>
          </cell>
          <cell r="F904">
            <v>13</v>
          </cell>
        </row>
        <row r="905">
          <cell r="D905" t="str">
            <v>Failed To Fill</v>
          </cell>
          <cell r="F905">
            <v>13</v>
          </cell>
        </row>
        <row r="906">
          <cell r="D906" t="str">
            <v>Filled</v>
          </cell>
          <cell r="F906">
            <v>12</v>
          </cell>
        </row>
        <row r="907">
          <cell r="D907" t="str">
            <v>Filled</v>
          </cell>
          <cell r="F907">
            <v>13</v>
          </cell>
        </row>
        <row r="908">
          <cell r="D908" t="str">
            <v>Filled</v>
          </cell>
          <cell r="F908">
            <v>13</v>
          </cell>
        </row>
        <row r="909">
          <cell r="D909" t="str">
            <v>Filled</v>
          </cell>
          <cell r="F909">
            <v>13</v>
          </cell>
        </row>
        <row r="910">
          <cell r="D910" t="str">
            <v>Filled</v>
          </cell>
          <cell r="F910">
            <v>16</v>
          </cell>
        </row>
        <row r="911">
          <cell r="D911" t="str">
            <v>Filled</v>
          </cell>
          <cell r="F911">
            <v>13</v>
          </cell>
        </row>
        <row r="912">
          <cell r="D912" t="str">
            <v>Filled</v>
          </cell>
          <cell r="F912">
            <v>13</v>
          </cell>
        </row>
        <row r="913">
          <cell r="D913" t="str">
            <v>Filled</v>
          </cell>
          <cell r="F913">
            <v>14</v>
          </cell>
        </row>
        <row r="914">
          <cell r="D914" t="str">
            <v>Filled</v>
          </cell>
          <cell r="F914">
            <v>13</v>
          </cell>
        </row>
        <row r="915">
          <cell r="D915" t="str">
            <v>Filled</v>
          </cell>
          <cell r="F915">
            <v>13</v>
          </cell>
        </row>
        <row r="916">
          <cell r="D916" t="str">
            <v>Filled</v>
          </cell>
          <cell r="F916">
            <v>14</v>
          </cell>
        </row>
        <row r="917">
          <cell r="D917" t="str">
            <v>Filled</v>
          </cell>
          <cell r="F917">
            <v>13</v>
          </cell>
        </row>
        <row r="918">
          <cell r="D918" t="str">
            <v>Failed To Fill</v>
          </cell>
          <cell r="F918">
            <v>13</v>
          </cell>
        </row>
        <row r="919">
          <cell r="D919" t="str">
            <v>Failed To Fill</v>
          </cell>
          <cell r="F919">
            <v>13</v>
          </cell>
        </row>
        <row r="920">
          <cell r="D920" t="str">
            <v>Failed To Fill</v>
          </cell>
          <cell r="F920">
            <v>13</v>
          </cell>
        </row>
        <row r="921">
          <cell r="D921" t="str">
            <v>Failed To Fill</v>
          </cell>
          <cell r="F921">
            <v>13</v>
          </cell>
        </row>
        <row r="922">
          <cell r="D922" t="str">
            <v>Filled</v>
          </cell>
          <cell r="F922">
            <v>13</v>
          </cell>
        </row>
        <row r="923">
          <cell r="D923" t="str">
            <v>Filled</v>
          </cell>
          <cell r="F923">
            <v>13</v>
          </cell>
        </row>
        <row r="924">
          <cell r="D924" t="str">
            <v>Filled</v>
          </cell>
          <cell r="F924">
            <v>13</v>
          </cell>
        </row>
        <row r="925">
          <cell r="D925" t="str">
            <v>Filled</v>
          </cell>
          <cell r="F925">
            <v>14</v>
          </cell>
        </row>
        <row r="926">
          <cell r="D926" t="str">
            <v>Filled</v>
          </cell>
          <cell r="F926">
            <v>14</v>
          </cell>
        </row>
        <row r="927">
          <cell r="D927" t="str">
            <v>Filled</v>
          </cell>
          <cell r="F927">
            <v>14</v>
          </cell>
        </row>
        <row r="928">
          <cell r="D928" t="str">
            <v>Filled</v>
          </cell>
          <cell r="F928">
            <v>14</v>
          </cell>
        </row>
        <row r="929">
          <cell r="D929" t="str">
            <v>Filled</v>
          </cell>
          <cell r="F929">
            <v>14</v>
          </cell>
        </row>
        <row r="930">
          <cell r="D930" t="str">
            <v>Filled</v>
          </cell>
          <cell r="F930">
            <v>15</v>
          </cell>
        </row>
        <row r="931">
          <cell r="D931" t="str">
            <v>Failed To Fill</v>
          </cell>
          <cell r="F931">
            <v>13</v>
          </cell>
        </row>
        <row r="932">
          <cell r="D932" t="str">
            <v>Filled</v>
          </cell>
          <cell r="F932">
            <v>13</v>
          </cell>
        </row>
        <row r="933">
          <cell r="D933" t="str">
            <v>Filled</v>
          </cell>
          <cell r="F933">
            <v>14</v>
          </cell>
        </row>
        <row r="934">
          <cell r="D934" t="str">
            <v>Filled</v>
          </cell>
          <cell r="F934">
            <v>13</v>
          </cell>
        </row>
        <row r="935">
          <cell r="D935" t="str">
            <v>Filled</v>
          </cell>
          <cell r="F935">
            <v>14</v>
          </cell>
        </row>
        <row r="936">
          <cell r="D936" t="str">
            <v>Filled</v>
          </cell>
          <cell r="F936">
            <v>16</v>
          </cell>
        </row>
        <row r="937">
          <cell r="D937" t="str">
            <v>Filled</v>
          </cell>
          <cell r="F937">
            <v>16</v>
          </cell>
        </row>
        <row r="938">
          <cell r="D938" t="str">
            <v>Filled</v>
          </cell>
          <cell r="F938">
            <v>14</v>
          </cell>
        </row>
        <row r="939">
          <cell r="D939" t="str">
            <v>Failed To Fill</v>
          </cell>
          <cell r="F939">
            <v>13</v>
          </cell>
        </row>
        <row r="940">
          <cell r="D940" t="str">
            <v>Filled</v>
          </cell>
          <cell r="F940">
            <v>13</v>
          </cell>
        </row>
        <row r="941">
          <cell r="D941" t="str">
            <v>Failed To Fill</v>
          </cell>
          <cell r="F941">
            <v>13</v>
          </cell>
        </row>
        <row r="942">
          <cell r="D942" t="str">
            <v>Failed To Fill</v>
          </cell>
          <cell r="F942">
            <v>13</v>
          </cell>
        </row>
        <row r="943">
          <cell r="D943" t="str">
            <v>Filled</v>
          </cell>
          <cell r="F943">
            <v>9</v>
          </cell>
        </row>
        <row r="944">
          <cell r="D944" t="str">
            <v>Filled</v>
          </cell>
          <cell r="F944">
            <v>10</v>
          </cell>
        </row>
        <row r="945">
          <cell r="D945" t="str">
            <v>Filled</v>
          </cell>
          <cell r="F945">
            <v>10</v>
          </cell>
        </row>
        <row r="946">
          <cell r="D946" t="str">
            <v>Filled</v>
          </cell>
          <cell r="F946">
            <v>10</v>
          </cell>
        </row>
        <row r="947">
          <cell r="D947" t="str">
            <v>Filled</v>
          </cell>
          <cell r="F947">
            <v>10</v>
          </cell>
        </row>
        <row r="948">
          <cell r="D948" t="str">
            <v>Filled</v>
          </cell>
          <cell r="F948">
            <v>10</v>
          </cell>
        </row>
        <row r="949">
          <cell r="D949" t="str">
            <v>Filled</v>
          </cell>
          <cell r="F949">
            <v>11</v>
          </cell>
        </row>
        <row r="950">
          <cell r="D950" t="str">
            <v>Filled</v>
          </cell>
          <cell r="F950">
            <v>11</v>
          </cell>
        </row>
        <row r="951">
          <cell r="D951" t="str">
            <v>Filled</v>
          </cell>
          <cell r="F951">
            <v>11</v>
          </cell>
        </row>
        <row r="952">
          <cell r="D952" t="str">
            <v>Filled</v>
          </cell>
          <cell r="F952">
            <v>12</v>
          </cell>
        </row>
        <row r="953">
          <cell r="D953" t="str">
            <v>Filled</v>
          </cell>
          <cell r="F953">
            <v>12</v>
          </cell>
        </row>
        <row r="954">
          <cell r="D954" t="str">
            <v>Filled</v>
          </cell>
          <cell r="F954">
            <v>12</v>
          </cell>
        </row>
        <row r="955">
          <cell r="D955" t="str">
            <v>Filled</v>
          </cell>
          <cell r="F955">
            <v>12</v>
          </cell>
        </row>
        <row r="956">
          <cell r="D956" t="str">
            <v>Filled</v>
          </cell>
          <cell r="F956">
            <v>12</v>
          </cell>
        </row>
        <row r="957">
          <cell r="D957" t="str">
            <v>Filled</v>
          </cell>
          <cell r="F957">
            <v>13</v>
          </cell>
        </row>
        <row r="958">
          <cell r="D958" t="str">
            <v>Filled</v>
          </cell>
          <cell r="F958">
            <v>13</v>
          </cell>
        </row>
        <row r="959">
          <cell r="D959" t="str">
            <v>Filled</v>
          </cell>
          <cell r="F959">
            <v>13</v>
          </cell>
        </row>
        <row r="960">
          <cell r="D960" t="str">
            <v>Filled</v>
          </cell>
          <cell r="F960">
            <v>13</v>
          </cell>
        </row>
        <row r="961">
          <cell r="D961" t="str">
            <v>Filled</v>
          </cell>
          <cell r="F961">
            <v>14</v>
          </cell>
        </row>
        <row r="962">
          <cell r="D962" t="str">
            <v>Filled</v>
          </cell>
          <cell r="F962">
            <v>16</v>
          </cell>
        </row>
        <row r="963">
          <cell r="D963" t="str">
            <v>Filled</v>
          </cell>
          <cell r="F963">
            <v>14</v>
          </cell>
        </row>
        <row r="964">
          <cell r="D964" t="str">
            <v>Filled</v>
          </cell>
          <cell r="F964">
            <v>14</v>
          </cell>
        </row>
        <row r="965">
          <cell r="D965" t="str">
            <v>Filled</v>
          </cell>
          <cell r="F965">
            <v>14</v>
          </cell>
        </row>
        <row r="966">
          <cell r="D966" t="str">
            <v>Filled</v>
          </cell>
          <cell r="F966">
            <v>15</v>
          </cell>
        </row>
        <row r="967">
          <cell r="D967" t="str">
            <v>Filled</v>
          </cell>
          <cell r="F967">
            <v>15</v>
          </cell>
        </row>
        <row r="968">
          <cell r="D968" t="str">
            <v>Filled</v>
          </cell>
          <cell r="F968">
            <v>15</v>
          </cell>
        </row>
        <row r="969">
          <cell r="D969" t="str">
            <v>Filled</v>
          </cell>
          <cell r="F969">
            <v>15</v>
          </cell>
        </row>
        <row r="970">
          <cell r="D970" t="str">
            <v>Filled</v>
          </cell>
          <cell r="F970">
            <v>15</v>
          </cell>
        </row>
        <row r="971">
          <cell r="D971" t="str">
            <v>Filled</v>
          </cell>
          <cell r="F971">
            <v>8</v>
          </cell>
        </row>
        <row r="972">
          <cell r="D972" t="str">
            <v>Filled</v>
          </cell>
          <cell r="F972">
            <v>8</v>
          </cell>
        </row>
        <row r="973">
          <cell r="D973" t="str">
            <v>Filled</v>
          </cell>
          <cell r="F973">
            <v>8</v>
          </cell>
        </row>
        <row r="974">
          <cell r="D974" t="str">
            <v>Filled</v>
          </cell>
          <cell r="F974">
            <v>8</v>
          </cell>
        </row>
        <row r="975">
          <cell r="D975" t="str">
            <v>Filled</v>
          </cell>
          <cell r="F975">
            <v>8</v>
          </cell>
        </row>
        <row r="976">
          <cell r="D976" t="str">
            <v>Filled</v>
          </cell>
          <cell r="F976">
            <v>9</v>
          </cell>
        </row>
        <row r="977">
          <cell r="D977" t="str">
            <v>Filled</v>
          </cell>
          <cell r="F977">
            <v>9</v>
          </cell>
        </row>
        <row r="978">
          <cell r="D978" t="str">
            <v>Filled</v>
          </cell>
          <cell r="F978">
            <v>9</v>
          </cell>
        </row>
        <row r="979">
          <cell r="D979" t="str">
            <v>Filled</v>
          </cell>
          <cell r="F979">
            <v>10</v>
          </cell>
        </row>
        <row r="980">
          <cell r="D980" t="str">
            <v>Filled</v>
          </cell>
          <cell r="F980">
            <v>10</v>
          </cell>
        </row>
        <row r="981">
          <cell r="D981" t="str">
            <v>Filled</v>
          </cell>
          <cell r="F981">
            <v>10</v>
          </cell>
        </row>
        <row r="982">
          <cell r="D982" t="str">
            <v>Filled</v>
          </cell>
          <cell r="F982">
            <v>10</v>
          </cell>
        </row>
        <row r="983">
          <cell r="D983" t="str">
            <v>Filled</v>
          </cell>
          <cell r="F983">
            <v>10</v>
          </cell>
        </row>
        <row r="984">
          <cell r="D984" t="str">
            <v>Filled</v>
          </cell>
          <cell r="F984">
            <v>11</v>
          </cell>
        </row>
        <row r="985">
          <cell r="D985" t="str">
            <v>Filled</v>
          </cell>
          <cell r="F985">
            <v>11</v>
          </cell>
        </row>
        <row r="986">
          <cell r="D986" t="str">
            <v>Filled</v>
          </cell>
          <cell r="F986">
            <v>11</v>
          </cell>
        </row>
        <row r="987">
          <cell r="D987" t="str">
            <v>Filled</v>
          </cell>
          <cell r="F987">
            <v>12</v>
          </cell>
        </row>
        <row r="988">
          <cell r="D988" t="str">
            <v>Filled</v>
          </cell>
          <cell r="F988">
            <v>13</v>
          </cell>
        </row>
        <row r="989">
          <cell r="D989" t="str">
            <v>Filled</v>
          </cell>
          <cell r="F989">
            <v>13</v>
          </cell>
        </row>
        <row r="990">
          <cell r="D990" t="str">
            <v>Filled</v>
          </cell>
          <cell r="F990">
            <v>13</v>
          </cell>
        </row>
        <row r="991">
          <cell r="D991" t="str">
            <v>Filled</v>
          </cell>
          <cell r="F991">
            <v>13</v>
          </cell>
        </row>
        <row r="992">
          <cell r="D992" t="str">
            <v>Filled</v>
          </cell>
          <cell r="F992">
            <v>13</v>
          </cell>
        </row>
        <row r="993">
          <cell r="D993" t="str">
            <v>Filled</v>
          </cell>
          <cell r="F993">
            <v>14</v>
          </cell>
        </row>
        <row r="994">
          <cell r="D994" t="str">
            <v>Filled</v>
          </cell>
          <cell r="F994">
            <v>14</v>
          </cell>
        </row>
        <row r="995">
          <cell r="D995" t="str">
            <v>Filled</v>
          </cell>
          <cell r="F995">
            <v>14</v>
          </cell>
        </row>
        <row r="996">
          <cell r="D996" t="str">
            <v>Filled</v>
          </cell>
          <cell r="F996">
            <v>14</v>
          </cell>
        </row>
        <row r="997">
          <cell r="D997" t="str">
            <v>Filled</v>
          </cell>
          <cell r="F997">
            <v>14</v>
          </cell>
        </row>
        <row r="998">
          <cell r="D998" t="str">
            <v>Filled</v>
          </cell>
          <cell r="F998">
            <v>15</v>
          </cell>
        </row>
        <row r="999">
          <cell r="D999" t="str">
            <v>Filled</v>
          </cell>
          <cell r="F999">
            <v>15</v>
          </cell>
        </row>
        <row r="1000">
          <cell r="D1000" t="str">
            <v>Filled</v>
          </cell>
          <cell r="F1000">
            <v>15</v>
          </cell>
        </row>
        <row r="1001">
          <cell r="D1001" t="str">
            <v>Filled</v>
          </cell>
          <cell r="F1001">
            <v>15</v>
          </cell>
        </row>
        <row r="1002">
          <cell r="D1002" t="str">
            <v>Filled</v>
          </cell>
          <cell r="F1002">
            <v>16</v>
          </cell>
        </row>
        <row r="1003">
          <cell r="D1003" t="str">
            <v>Filled</v>
          </cell>
          <cell r="F1003">
            <v>14</v>
          </cell>
        </row>
        <row r="1004">
          <cell r="D1004" t="str">
            <v>Filled</v>
          </cell>
          <cell r="F1004">
            <v>14</v>
          </cell>
        </row>
        <row r="1005">
          <cell r="D1005" t="str">
            <v>Failed To Fill</v>
          </cell>
          <cell r="F1005">
            <v>14</v>
          </cell>
        </row>
        <row r="1006">
          <cell r="D1006" t="str">
            <v>Filled</v>
          </cell>
          <cell r="F1006">
            <v>14</v>
          </cell>
        </row>
        <row r="1007">
          <cell r="D1007" t="str">
            <v>Filled</v>
          </cell>
          <cell r="F1007">
            <v>14</v>
          </cell>
        </row>
        <row r="1008">
          <cell r="D1008" t="str">
            <v>Filled</v>
          </cell>
          <cell r="F1008">
            <v>14</v>
          </cell>
        </row>
        <row r="1009">
          <cell r="D1009" t="str">
            <v>Filled</v>
          </cell>
          <cell r="F1009">
            <v>15</v>
          </cell>
        </row>
        <row r="1010">
          <cell r="D1010" t="str">
            <v>Filled</v>
          </cell>
          <cell r="F1010">
            <v>14</v>
          </cell>
        </row>
        <row r="1011">
          <cell r="D1011" t="str">
            <v>Filled</v>
          </cell>
          <cell r="F1011">
            <v>14</v>
          </cell>
        </row>
        <row r="1012">
          <cell r="D1012" t="str">
            <v>Failed To Fill</v>
          </cell>
          <cell r="F1012">
            <v>14</v>
          </cell>
        </row>
        <row r="1013">
          <cell r="D1013" t="str">
            <v>Failed To Fill</v>
          </cell>
          <cell r="F1013">
            <v>14</v>
          </cell>
        </row>
        <row r="1014">
          <cell r="D1014" t="str">
            <v>Failed To Fill</v>
          </cell>
          <cell r="F1014">
            <v>15</v>
          </cell>
        </row>
        <row r="1015">
          <cell r="D1015" t="str">
            <v>Failed To Fill</v>
          </cell>
          <cell r="F1015">
            <v>14</v>
          </cell>
        </row>
        <row r="1016">
          <cell r="D1016" t="str">
            <v>Filled</v>
          </cell>
          <cell r="F1016">
            <v>14</v>
          </cell>
        </row>
        <row r="1017">
          <cell r="D1017" t="str">
            <v>Filled</v>
          </cell>
          <cell r="F1017">
            <v>15</v>
          </cell>
        </row>
        <row r="1018">
          <cell r="D1018" t="str">
            <v>Filled</v>
          </cell>
          <cell r="F1018">
            <v>15</v>
          </cell>
        </row>
        <row r="1019">
          <cell r="D1019" t="str">
            <v>Filled</v>
          </cell>
          <cell r="F1019">
            <v>15</v>
          </cell>
        </row>
        <row r="1020">
          <cell r="D1020" t="str">
            <v>Filled</v>
          </cell>
          <cell r="F1020">
            <v>15</v>
          </cell>
        </row>
        <row r="1021">
          <cell r="D1021" t="str">
            <v>Filled</v>
          </cell>
          <cell r="F1021">
            <v>16</v>
          </cell>
        </row>
        <row r="1022">
          <cell r="D1022" t="str">
            <v>Filled</v>
          </cell>
          <cell r="F1022">
            <v>16</v>
          </cell>
        </row>
        <row r="1023">
          <cell r="D1023" t="str">
            <v>Filled</v>
          </cell>
          <cell r="F1023">
            <v>16</v>
          </cell>
        </row>
        <row r="1024">
          <cell r="D1024" t="str">
            <v>Filled</v>
          </cell>
          <cell r="F1024">
            <v>16</v>
          </cell>
        </row>
        <row r="1025">
          <cell r="D1025" t="str">
            <v>Filled</v>
          </cell>
          <cell r="F1025">
            <v>16</v>
          </cell>
        </row>
        <row r="1026">
          <cell r="D1026" t="str">
            <v>Filled</v>
          </cell>
          <cell r="F1026">
            <v>17</v>
          </cell>
        </row>
        <row r="1027">
          <cell r="D1027" t="str">
            <v>Filled</v>
          </cell>
          <cell r="F1027">
            <v>17</v>
          </cell>
        </row>
        <row r="1028">
          <cell r="D1028" t="str">
            <v>Filled</v>
          </cell>
          <cell r="F1028">
            <v>17</v>
          </cell>
        </row>
        <row r="1029">
          <cell r="D1029" t="str">
            <v>Filled</v>
          </cell>
          <cell r="F1029">
            <v>17</v>
          </cell>
        </row>
        <row r="1030">
          <cell r="D1030" t="str">
            <v>Filled</v>
          </cell>
          <cell r="F1030">
            <v>17</v>
          </cell>
        </row>
        <row r="1031">
          <cell r="D1031" t="str">
            <v>Filled</v>
          </cell>
          <cell r="F1031">
            <v>18</v>
          </cell>
        </row>
        <row r="1032">
          <cell r="D1032" t="str">
            <v>Filled</v>
          </cell>
          <cell r="F1032">
            <v>18</v>
          </cell>
        </row>
        <row r="1033">
          <cell r="D1033" t="str">
            <v>Filled</v>
          </cell>
          <cell r="F1033">
            <v>18</v>
          </cell>
        </row>
        <row r="1034">
          <cell r="D1034" t="str">
            <v>Filled</v>
          </cell>
          <cell r="F1034">
            <v>19</v>
          </cell>
        </row>
        <row r="1035">
          <cell r="D1035" t="str">
            <v>Filled</v>
          </cell>
          <cell r="F1035">
            <v>19</v>
          </cell>
        </row>
        <row r="1036">
          <cell r="D1036" t="str">
            <v>Filled</v>
          </cell>
          <cell r="F1036">
            <v>19</v>
          </cell>
        </row>
        <row r="1037">
          <cell r="D1037" t="str">
            <v>Filled</v>
          </cell>
          <cell r="F1037">
            <v>19</v>
          </cell>
        </row>
        <row r="1038">
          <cell r="D1038" t="str">
            <v>Filled</v>
          </cell>
          <cell r="F1038">
            <v>19</v>
          </cell>
        </row>
        <row r="1039">
          <cell r="D1039" t="str">
            <v>Filled</v>
          </cell>
          <cell r="F1039">
            <v>20</v>
          </cell>
        </row>
        <row r="1040">
          <cell r="D1040" t="str">
            <v>Filled</v>
          </cell>
          <cell r="F1040">
            <v>20</v>
          </cell>
        </row>
        <row r="1041">
          <cell r="D1041" t="str">
            <v>Filled</v>
          </cell>
          <cell r="F1041">
            <v>20</v>
          </cell>
        </row>
        <row r="1042">
          <cell r="D1042" t="str">
            <v>Filled</v>
          </cell>
          <cell r="F1042">
            <v>20</v>
          </cell>
        </row>
        <row r="1043">
          <cell r="D1043" t="str">
            <v>Filled</v>
          </cell>
          <cell r="F1043">
            <v>20</v>
          </cell>
        </row>
        <row r="1044">
          <cell r="D1044" t="str">
            <v>Filled</v>
          </cell>
          <cell r="F1044">
            <v>21</v>
          </cell>
        </row>
        <row r="1045">
          <cell r="D1045" t="str">
            <v>Filled</v>
          </cell>
          <cell r="F1045">
            <v>21</v>
          </cell>
        </row>
        <row r="1046">
          <cell r="D1046" t="str">
            <v>Filled</v>
          </cell>
          <cell r="F1046">
            <v>21</v>
          </cell>
        </row>
        <row r="1047">
          <cell r="D1047" t="str">
            <v>Filled</v>
          </cell>
          <cell r="F1047">
            <v>21</v>
          </cell>
        </row>
        <row r="1048">
          <cell r="D1048" t="str">
            <v>Filled</v>
          </cell>
          <cell r="F1048">
            <v>23</v>
          </cell>
        </row>
        <row r="1049">
          <cell r="D1049" t="str">
            <v>Filled</v>
          </cell>
          <cell r="F1049">
            <v>24</v>
          </cell>
        </row>
        <row r="1050">
          <cell r="D1050" t="str">
            <v>Filled</v>
          </cell>
          <cell r="F1050">
            <v>24</v>
          </cell>
        </row>
        <row r="1051">
          <cell r="D1051" t="str">
            <v>Filled</v>
          </cell>
          <cell r="F1051">
            <v>24</v>
          </cell>
        </row>
        <row r="1052">
          <cell r="D1052" t="str">
            <v>Filled</v>
          </cell>
          <cell r="F1052">
            <v>24</v>
          </cell>
        </row>
        <row r="1053">
          <cell r="D1053" t="str">
            <v>Filled</v>
          </cell>
          <cell r="F1053">
            <v>24</v>
          </cell>
        </row>
        <row r="1054">
          <cell r="D1054" t="str">
            <v>Filled</v>
          </cell>
          <cell r="F1054">
            <v>25</v>
          </cell>
        </row>
        <row r="1055">
          <cell r="D1055" t="str">
            <v>Filled</v>
          </cell>
          <cell r="F1055">
            <v>25</v>
          </cell>
        </row>
        <row r="1056">
          <cell r="D1056" t="str">
            <v>Filled</v>
          </cell>
          <cell r="F1056">
            <v>25</v>
          </cell>
        </row>
        <row r="1057">
          <cell r="D1057" t="str">
            <v>Filled</v>
          </cell>
          <cell r="F1057">
            <v>25</v>
          </cell>
        </row>
        <row r="1058">
          <cell r="D1058" t="str">
            <v>Filled</v>
          </cell>
          <cell r="F1058">
            <v>26</v>
          </cell>
        </row>
        <row r="1059">
          <cell r="D1059" t="str">
            <v>Filled</v>
          </cell>
          <cell r="F1059">
            <v>26</v>
          </cell>
        </row>
        <row r="1060">
          <cell r="D1060" t="str">
            <v>Filled</v>
          </cell>
          <cell r="F1060">
            <v>26</v>
          </cell>
        </row>
        <row r="1061">
          <cell r="D1061" t="str">
            <v>Filled</v>
          </cell>
          <cell r="F1061">
            <v>26</v>
          </cell>
        </row>
        <row r="1062">
          <cell r="D1062" t="str">
            <v>Filled</v>
          </cell>
          <cell r="F1062">
            <v>26</v>
          </cell>
        </row>
        <row r="1063">
          <cell r="D1063" t="str">
            <v>Filled</v>
          </cell>
          <cell r="F1063">
            <v>27</v>
          </cell>
        </row>
        <row r="1064">
          <cell r="D1064" t="str">
            <v>Filled</v>
          </cell>
          <cell r="F1064">
            <v>27</v>
          </cell>
        </row>
        <row r="1065">
          <cell r="D1065" t="str">
            <v>Filled</v>
          </cell>
          <cell r="F1065">
            <v>27</v>
          </cell>
        </row>
        <row r="1066">
          <cell r="D1066" t="str">
            <v>Filled</v>
          </cell>
          <cell r="F1066">
            <v>27</v>
          </cell>
        </row>
        <row r="1067">
          <cell r="D1067" t="str">
            <v>Filled</v>
          </cell>
          <cell r="F1067">
            <v>27</v>
          </cell>
        </row>
        <row r="1068">
          <cell r="D1068" t="str">
            <v>Filled</v>
          </cell>
          <cell r="F1068">
            <v>28</v>
          </cell>
        </row>
        <row r="1069">
          <cell r="D1069" t="str">
            <v>Filled</v>
          </cell>
          <cell r="F1069">
            <v>28</v>
          </cell>
        </row>
        <row r="1070">
          <cell r="D1070" t="str">
            <v>Filled</v>
          </cell>
          <cell r="F1070">
            <v>28</v>
          </cell>
        </row>
        <row r="1071">
          <cell r="D1071" t="str">
            <v>Filled</v>
          </cell>
          <cell r="F1071">
            <v>28</v>
          </cell>
        </row>
        <row r="1072">
          <cell r="D1072" t="str">
            <v>Filled</v>
          </cell>
          <cell r="F1072">
            <v>28</v>
          </cell>
        </row>
        <row r="1073">
          <cell r="D1073" t="str">
            <v>Filled</v>
          </cell>
          <cell r="F1073">
            <v>29</v>
          </cell>
        </row>
        <row r="1074">
          <cell r="D1074" t="str">
            <v>Filled</v>
          </cell>
          <cell r="F1074">
            <v>29</v>
          </cell>
        </row>
        <row r="1075">
          <cell r="D1075" t="str">
            <v>Filled</v>
          </cell>
          <cell r="F1075">
            <v>29</v>
          </cell>
        </row>
        <row r="1076">
          <cell r="D1076" t="str">
            <v>Filled</v>
          </cell>
          <cell r="F1076">
            <v>29</v>
          </cell>
        </row>
        <row r="1077">
          <cell r="D1077" t="str">
            <v>Filled</v>
          </cell>
          <cell r="F1077">
            <v>29</v>
          </cell>
        </row>
        <row r="1078">
          <cell r="D1078" t="str">
            <v>Filled</v>
          </cell>
          <cell r="F1078">
            <v>30</v>
          </cell>
        </row>
        <row r="1079">
          <cell r="D1079" t="str">
            <v>Filled</v>
          </cell>
          <cell r="F1079">
            <v>30</v>
          </cell>
        </row>
        <row r="1080">
          <cell r="D1080" t="str">
            <v>Filled</v>
          </cell>
          <cell r="F1080">
            <v>30</v>
          </cell>
        </row>
        <row r="1081">
          <cell r="D1081" t="str">
            <v>Filled</v>
          </cell>
          <cell r="F1081">
            <v>31</v>
          </cell>
        </row>
        <row r="1082">
          <cell r="D1082" t="str">
            <v>Filled</v>
          </cell>
          <cell r="F1082">
            <v>31</v>
          </cell>
        </row>
        <row r="1083">
          <cell r="D1083" t="str">
            <v>Filled</v>
          </cell>
          <cell r="F1083">
            <v>14</v>
          </cell>
        </row>
        <row r="1084">
          <cell r="D1084" t="str">
            <v>Failed To Fill</v>
          </cell>
          <cell r="F1084">
            <v>14</v>
          </cell>
        </row>
        <row r="1085">
          <cell r="D1085" t="str">
            <v>Filled</v>
          </cell>
          <cell r="F1085">
            <v>14</v>
          </cell>
        </row>
        <row r="1086">
          <cell r="D1086" t="str">
            <v>Failed To Fill</v>
          </cell>
          <cell r="F1086">
            <v>14</v>
          </cell>
        </row>
        <row r="1087">
          <cell r="D1087" t="str">
            <v>Failed To Fill</v>
          </cell>
          <cell r="F1087">
            <v>14</v>
          </cell>
        </row>
        <row r="1088">
          <cell r="D1088" t="str">
            <v>Filled</v>
          </cell>
          <cell r="F1088">
            <v>14</v>
          </cell>
        </row>
        <row r="1089">
          <cell r="D1089" t="str">
            <v>Filled</v>
          </cell>
          <cell r="F1089">
            <v>14</v>
          </cell>
        </row>
        <row r="1090">
          <cell r="D1090" t="str">
            <v>Failed To Fill</v>
          </cell>
          <cell r="F1090">
            <v>14</v>
          </cell>
        </row>
        <row r="1091">
          <cell r="D1091" t="str">
            <v>Failed To Fill</v>
          </cell>
          <cell r="F1091">
            <v>14</v>
          </cell>
        </row>
        <row r="1092">
          <cell r="D1092" t="str">
            <v>Failed To Fill</v>
          </cell>
          <cell r="F1092">
            <v>14</v>
          </cell>
        </row>
        <row r="1093">
          <cell r="D1093" t="str">
            <v>Failed To Fill</v>
          </cell>
          <cell r="F1093">
            <v>14</v>
          </cell>
        </row>
        <row r="1094">
          <cell r="D1094" t="str">
            <v>Failed To Fill</v>
          </cell>
          <cell r="F1094">
            <v>14</v>
          </cell>
        </row>
        <row r="1095">
          <cell r="D1095" t="str">
            <v>Failed To Fill</v>
          </cell>
          <cell r="F1095">
            <v>14</v>
          </cell>
        </row>
        <row r="1096">
          <cell r="D1096" t="str">
            <v>Failed To Fill</v>
          </cell>
          <cell r="F1096">
            <v>14</v>
          </cell>
        </row>
        <row r="1097">
          <cell r="D1097" t="str">
            <v>Filled</v>
          </cell>
          <cell r="F1097">
            <v>15</v>
          </cell>
        </row>
        <row r="1098">
          <cell r="D1098" t="str">
            <v>Failed To Fill</v>
          </cell>
          <cell r="F1098">
            <v>15</v>
          </cell>
        </row>
        <row r="1099">
          <cell r="D1099" t="str">
            <v>Filled</v>
          </cell>
          <cell r="F1099">
            <v>15</v>
          </cell>
        </row>
        <row r="1100">
          <cell r="D1100" t="str">
            <v>Filled</v>
          </cell>
          <cell r="F1100">
            <v>15</v>
          </cell>
        </row>
        <row r="1101">
          <cell r="D1101" t="str">
            <v>Filled</v>
          </cell>
          <cell r="F1101">
            <v>15</v>
          </cell>
        </row>
        <row r="1102">
          <cell r="D1102" t="str">
            <v>Filled</v>
          </cell>
          <cell r="F1102">
            <v>15</v>
          </cell>
        </row>
        <row r="1103">
          <cell r="D1103" t="str">
            <v>Failed To Fill</v>
          </cell>
          <cell r="F1103">
            <v>14</v>
          </cell>
        </row>
        <row r="1104">
          <cell r="D1104" t="str">
            <v>Filled</v>
          </cell>
          <cell r="F1104">
            <v>14</v>
          </cell>
        </row>
        <row r="1105">
          <cell r="D1105" t="str">
            <v>Filled</v>
          </cell>
          <cell r="F1105">
            <v>15</v>
          </cell>
        </row>
        <row r="1106">
          <cell r="D1106" t="str">
            <v>Filled</v>
          </cell>
          <cell r="F1106">
            <v>15</v>
          </cell>
        </row>
        <row r="1107">
          <cell r="D1107" t="str">
            <v>Failed To Fill</v>
          </cell>
          <cell r="F1107">
            <v>15</v>
          </cell>
        </row>
        <row r="1108">
          <cell r="D1108" t="str">
            <v>Filled</v>
          </cell>
          <cell r="F1108">
            <v>19</v>
          </cell>
        </row>
        <row r="1109">
          <cell r="D1109" t="str">
            <v>Filled</v>
          </cell>
          <cell r="F1109">
            <v>15</v>
          </cell>
        </row>
        <row r="1110">
          <cell r="D1110" t="str">
            <v>Filled</v>
          </cell>
          <cell r="F1110">
            <v>15</v>
          </cell>
        </row>
        <row r="1111">
          <cell r="D1111" t="str">
            <v>Filled</v>
          </cell>
          <cell r="F1111">
            <v>15</v>
          </cell>
        </row>
        <row r="1112">
          <cell r="D1112" t="str">
            <v>Filled</v>
          </cell>
          <cell r="F1112">
            <v>16</v>
          </cell>
        </row>
        <row r="1113">
          <cell r="D1113" t="str">
            <v>Filled</v>
          </cell>
          <cell r="F1113">
            <v>16</v>
          </cell>
        </row>
        <row r="1114">
          <cell r="D1114" t="str">
            <v>Filled</v>
          </cell>
          <cell r="F1114">
            <v>16</v>
          </cell>
        </row>
        <row r="1115">
          <cell r="D1115" t="str">
            <v>Filled</v>
          </cell>
          <cell r="F1115">
            <v>16</v>
          </cell>
        </row>
        <row r="1116">
          <cell r="D1116" t="str">
            <v>Filled</v>
          </cell>
          <cell r="F1116">
            <v>16</v>
          </cell>
        </row>
        <row r="1117">
          <cell r="D1117" t="str">
            <v>Filled</v>
          </cell>
          <cell r="F1117">
            <v>17</v>
          </cell>
        </row>
        <row r="1118">
          <cell r="D1118" t="str">
            <v>Filled</v>
          </cell>
          <cell r="F1118">
            <v>17</v>
          </cell>
        </row>
        <row r="1119">
          <cell r="D1119" t="str">
            <v>Filled</v>
          </cell>
          <cell r="F1119">
            <v>17</v>
          </cell>
        </row>
        <row r="1120">
          <cell r="D1120" t="str">
            <v>Filled</v>
          </cell>
          <cell r="F1120">
            <v>17</v>
          </cell>
        </row>
        <row r="1121">
          <cell r="D1121" t="str">
            <v>Filled</v>
          </cell>
          <cell r="F1121">
            <v>17</v>
          </cell>
        </row>
        <row r="1122">
          <cell r="D1122" t="str">
            <v>Filled</v>
          </cell>
          <cell r="F1122">
            <v>18</v>
          </cell>
        </row>
        <row r="1123">
          <cell r="D1123" t="str">
            <v>Filled</v>
          </cell>
          <cell r="F1123">
            <v>18</v>
          </cell>
        </row>
        <row r="1124">
          <cell r="D1124" t="str">
            <v>Filled</v>
          </cell>
          <cell r="F1124">
            <v>16</v>
          </cell>
        </row>
        <row r="1125">
          <cell r="D1125" t="str">
            <v>Filled</v>
          </cell>
          <cell r="F1125">
            <v>15</v>
          </cell>
        </row>
        <row r="1126">
          <cell r="D1126" t="str">
            <v>Filled</v>
          </cell>
          <cell r="F1126">
            <v>15</v>
          </cell>
        </row>
        <row r="1127">
          <cell r="D1127" t="str">
            <v>Failed To Fill</v>
          </cell>
          <cell r="F1127">
            <v>15</v>
          </cell>
        </row>
        <row r="1128">
          <cell r="D1128" t="str">
            <v>Filled</v>
          </cell>
          <cell r="F1128">
            <v>15</v>
          </cell>
        </row>
        <row r="1129">
          <cell r="D1129" t="str">
            <v>Filled</v>
          </cell>
          <cell r="F1129">
            <v>16</v>
          </cell>
        </row>
        <row r="1130">
          <cell r="D1130" t="str">
            <v>Filled</v>
          </cell>
          <cell r="F1130">
            <v>16</v>
          </cell>
        </row>
        <row r="1131">
          <cell r="D1131" t="str">
            <v>Filled</v>
          </cell>
          <cell r="F1131">
            <v>16</v>
          </cell>
        </row>
        <row r="1132">
          <cell r="D1132" t="str">
            <v>Filled</v>
          </cell>
          <cell r="F1132">
            <v>16</v>
          </cell>
        </row>
        <row r="1133">
          <cell r="D1133" t="str">
            <v>Filled</v>
          </cell>
          <cell r="F1133">
            <v>16</v>
          </cell>
        </row>
        <row r="1134">
          <cell r="D1134" t="str">
            <v>Filled</v>
          </cell>
          <cell r="F1134">
            <v>17</v>
          </cell>
        </row>
        <row r="1135">
          <cell r="D1135" t="str">
            <v>Filled</v>
          </cell>
          <cell r="F1135">
            <v>17</v>
          </cell>
        </row>
        <row r="1136">
          <cell r="D1136" t="str">
            <v>Filled</v>
          </cell>
          <cell r="F1136">
            <v>17</v>
          </cell>
        </row>
        <row r="1137">
          <cell r="D1137" t="str">
            <v>Filled</v>
          </cell>
          <cell r="F1137">
            <v>17</v>
          </cell>
        </row>
        <row r="1138">
          <cell r="D1138" t="str">
            <v>Filled</v>
          </cell>
          <cell r="F1138">
            <v>17</v>
          </cell>
        </row>
        <row r="1139">
          <cell r="D1139" t="str">
            <v>Failed To Fill</v>
          </cell>
          <cell r="F1139">
            <v>15</v>
          </cell>
        </row>
        <row r="1140">
          <cell r="D1140" t="str">
            <v>Failed To Fill</v>
          </cell>
          <cell r="F1140">
            <v>15</v>
          </cell>
        </row>
        <row r="1141">
          <cell r="D1141" t="str">
            <v>Failed To Fill</v>
          </cell>
          <cell r="F1141">
            <v>15</v>
          </cell>
        </row>
        <row r="1142">
          <cell r="D1142" t="str">
            <v>Failed To Fill</v>
          </cell>
          <cell r="F1142">
            <v>15</v>
          </cell>
        </row>
        <row r="1143">
          <cell r="D1143" t="str">
            <v>Failed To Fill</v>
          </cell>
          <cell r="F1143">
            <v>15</v>
          </cell>
        </row>
        <row r="1144">
          <cell r="D1144" t="str">
            <v>Filled</v>
          </cell>
          <cell r="F1144">
            <v>17</v>
          </cell>
        </row>
        <row r="1145">
          <cell r="D1145" t="str">
            <v>Filled</v>
          </cell>
          <cell r="F1145">
            <v>17</v>
          </cell>
        </row>
        <row r="1146">
          <cell r="D1146" t="str">
            <v>Filled</v>
          </cell>
          <cell r="F1146">
            <v>17</v>
          </cell>
        </row>
        <row r="1147">
          <cell r="D1147" t="str">
            <v>Filled</v>
          </cell>
          <cell r="F1147">
            <v>15</v>
          </cell>
        </row>
        <row r="1148">
          <cell r="D1148" t="str">
            <v>Failed To Fill</v>
          </cell>
          <cell r="F1148">
            <v>15</v>
          </cell>
        </row>
        <row r="1149">
          <cell r="D1149" t="str">
            <v>Failed To Fill</v>
          </cell>
          <cell r="F1149">
            <v>15</v>
          </cell>
        </row>
        <row r="1150">
          <cell r="D1150" t="str">
            <v>Filled</v>
          </cell>
          <cell r="F1150">
            <v>17</v>
          </cell>
        </row>
        <row r="1151">
          <cell r="D1151" t="str">
            <v>Filled</v>
          </cell>
          <cell r="F1151">
            <v>17</v>
          </cell>
        </row>
        <row r="1152">
          <cell r="D1152" t="str">
            <v>Filled</v>
          </cell>
          <cell r="F1152">
            <v>14</v>
          </cell>
        </row>
        <row r="1153">
          <cell r="D1153" t="str">
            <v>Filled</v>
          </cell>
          <cell r="F1153">
            <v>15</v>
          </cell>
        </row>
        <row r="1154">
          <cell r="D1154" t="str">
            <v>Filled</v>
          </cell>
          <cell r="F1154">
            <v>16</v>
          </cell>
        </row>
        <row r="1155">
          <cell r="D1155" t="str">
            <v>Filled</v>
          </cell>
          <cell r="F1155">
            <v>16</v>
          </cell>
        </row>
        <row r="1156">
          <cell r="D1156" t="str">
            <v>Filled</v>
          </cell>
          <cell r="F1156">
            <v>16</v>
          </cell>
        </row>
        <row r="1157">
          <cell r="D1157" t="str">
            <v>Filled</v>
          </cell>
          <cell r="F1157">
            <v>16</v>
          </cell>
        </row>
        <row r="1158">
          <cell r="D1158" t="str">
            <v>Filled</v>
          </cell>
          <cell r="F1158">
            <v>16</v>
          </cell>
        </row>
        <row r="1159">
          <cell r="D1159" t="str">
            <v>Filled</v>
          </cell>
          <cell r="F1159">
            <v>16</v>
          </cell>
        </row>
        <row r="1160">
          <cell r="D1160" t="str">
            <v>Filled</v>
          </cell>
          <cell r="F1160">
            <v>16</v>
          </cell>
        </row>
        <row r="1161">
          <cell r="D1161" t="str">
            <v>Filled</v>
          </cell>
          <cell r="F1161">
            <v>20</v>
          </cell>
        </row>
        <row r="1162">
          <cell r="D1162" t="str">
            <v>Filled</v>
          </cell>
          <cell r="F1162">
            <v>20</v>
          </cell>
        </row>
        <row r="1163">
          <cell r="D1163" t="str">
            <v>Failed To Fill</v>
          </cell>
          <cell r="F1163">
            <v>16</v>
          </cell>
        </row>
        <row r="1164">
          <cell r="D1164" t="str">
            <v>Failed To Fill</v>
          </cell>
          <cell r="F1164">
            <v>16</v>
          </cell>
        </row>
        <row r="1165">
          <cell r="D1165" t="str">
            <v>Filled</v>
          </cell>
          <cell r="F1165">
            <v>16</v>
          </cell>
        </row>
        <row r="1166">
          <cell r="D1166" t="str">
            <v>Filled</v>
          </cell>
          <cell r="F1166">
            <v>16</v>
          </cell>
        </row>
        <row r="1167">
          <cell r="D1167" t="str">
            <v>Filled</v>
          </cell>
          <cell r="F1167">
            <v>17</v>
          </cell>
        </row>
        <row r="1168">
          <cell r="D1168" t="str">
            <v>Failed To Fill</v>
          </cell>
          <cell r="F1168">
            <v>16</v>
          </cell>
        </row>
        <row r="1169">
          <cell r="D1169" t="str">
            <v>Filled</v>
          </cell>
          <cell r="F1169">
            <v>16</v>
          </cell>
        </row>
        <row r="1170">
          <cell r="D1170" t="str">
            <v>Filled</v>
          </cell>
          <cell r="F1170">
            <v>16</v>
          </cell>
        </row>
        <row r="1171">
          <cell r="D1171" t="str">
            <v>Filled</v>
          </cell>
          <cell r="F1171">
            <v>16</v>
          </cell>
        </row>
        <row r="1172">
          <cell r="D1172" t="str">
            <v>Failed To Fill</v>
          </cell>
          <cell r="F1172">
            <v>16</v>
          </cell>
        </row>
        <row r="1173">
          <cell r="D1173" t="str">
            <v>Filled</v>
          </cell>
          <cell r="F1173">
            <v>16</v>
          </cell>
        </row>
        <row r="1174">
          <cell r="D1174" t="str">
            <v>Filled</v>
          </cell>
          <cell r="F1174">
            <v>16</v>
          </cell>
        </row>
        <row r="1175">
          <cell r="D1175" t="str">
            <v>Failed To Fill</v>
          </cell>
          <cell r="F1175">
            <v>15</v>
          </cell>
        </row>
        <row r="1176">
          <cell r="D1176" t="str">
            <v>Filled</v>
          </cell>
          <cell r="F1176">
            <v>16</v>
          </cell>
        </row>
        <row r="1177">
          <cell r="D1177" t="str">
            <v>Filled</v>
          </cell>
          <cell r="F1177">
            <v>16</v>
          </cell>
        </row>
        <row r="1178">
          <cell r="D1178" t="str">
            <v>Filled</v>
          </cell>
          <cell r="F1178">
            <v>16</v>
          </cell>
        </row>
        <row r="1179">
          <cell r="D1179" t="str">
            <v>Filled</v>
          </cell>
          <cell r="F1179">
            <v>16</v>
          </cell>
        </row>
        <row r="1180">
          <cell r="D1180" t="str">
            <v>Failed To Fill</v>
          </cell>
          <cell r="F1180">
            <v>16</v>
          </cell>
        </row>
        <row r="1181">
          <cell r="D1181" t="str">
            <v>Filled</v>
          </cell>
          <cell r="F1181">
            <v>17</v>
          </cell>
        </row>
        <row r="1182">
          <cell r="D1182" t="str">
            <v>Filled</v>
          </cell>
          <cell r="F1182">
            <v>17</v>
          </cell>
        </row>
        <row r="1183">
          <cell r="D1183" t="str">
            <v>Filled</v>
          </cell>
          <cell r="F1183">
            <v>17</v>
          </cell>
        </row>
        <row r="1184">
          <cell r="D1184" t="str">
            <v>Filled</v>
          </cell>
          <cell r="F1184">
            <v>17</v>
          </cell>
        </row>
        <row r="1185">
          <cell r="D1185" t="str">
            <v>Filled</v>
          </cell>
          <cell r="F1185">
            <v>16</v>
          </cell>
        </row>
        <row r="1186">
          <cell r="D1186" t="str">
            <v>Filled</v>
          </cell>
          <cell r="F1186">
            <v>17</v>
          </cell>
        </row>
        <row r="1187">
          <cell r="D1187" t="str">
            <v>Filled</v>
          </cell>
          <cell r="F1187">
            <v>17</v>
          </cell>
        </row>
        <row r="1188">
          <cell r="D1188" t="str">
            <v>Filled</v>
          </cell>
          <cell r="F1188">
            <v>17</v>
          </cell>
        </row>
        <row r="1189">
          <cell r="D1189" t="str">
            <v>Filled</v>
          </cell>
          <cell r="F1189">
            <v>17</v>
          </cell>
        </row>
        <row r="1190">
          <cell r="D1190" t="str">
            <v>Filled</v>
          </cell>
          <cell r="F1190">
            <v>16</v>
          </cell>
        </row>
        <row r="1191">
          <cell r="D1191" t="str">
            <v>Filled</v>
          </cell>
          <cell r="F1191">
            <v>17</v>
          </cell>
        </row>
        <row r="1192">
          <cell r="D1192" t="str">
            <v>Failed To Fill</v>
          </cell>
          <cell r="F1192">
            <v>17</v>
          </cell>
        </row>
        <row r="1193">
          <cell r="D1193" t="str">
            <v>Failed To Fill</v>
          </cell>
          <cell r="F1193">
            <v>17</v>
          </cell>
        </row>
        <row r="1194">
          <cell r="D1194" t="str">
            <v>Filled</v>
          </cell>
          <cell r="F1194">
            <v>17</v>
          </cell>
        </row>
        <row r="1195">
          <cell r="D1195" t="str">
            <v>Filled</v>
          </cell>
          <cell r="F1195">
            <v>17</v>
          </cell>
        </row>
        <row r="1196">
          <cell r="D1196" t="str">
            <v>Filled</v>
          </cell>
          <cell r="F1196">
            <v>17</v>
          </cell>
        </row>
        <row r="1197">
          <cell r="D1197" t="str">
            <v>Filled</v>
          </cell>
          <cell r="F1197">
            <v>18</v>
          </cell>
        </row>
        <row r="1198">
          <cell r="D1198" t="str">
            <v>Failed To Fill</v>
          </cell>
          <cell r="F1198">
            <v>17</v>
          </cell>
        </row>
        <row r="1199">
          <cell r="D1199" t="str">
            <v>Failed To Fill</v>
          </cell>
          <cell r="F1199">
            <v>17</v>
          </cell>
        </row>
        <row r="1200">
          <cell r="D1200" t="str">
            <v>Filled</v>
          </cell>
          <cell r="F1200">
            <v>17</v>
          </cell>
        </row>
        <row r="1201">
          <cell r="D1201" t="str">
            <v>Filled</v>
          </cell>
          <cell r="F1201">
            <v>17</v>
          </cell>
        </row>
        <row r="1202">
          <cell r="D1202" t="str">
            <v>Failed To Fill</v>
          </cell>
          <cell r="F1202">
            <v>17</v>
          </cell>
        </row>
        <row r="1203">
          <cell r="D1203" t="str">
            <v>Filled</v>
          </cell>
          <cell r="F1203">
            <v>18</v>
          </cell>
        </row>
        <row r="1204">
          <cell r="D1204" t="str">
            <v>Failed To Fill</v>
          </cell>
          <cell r="F1204">
            <v>17</v>
          </cell>
        </row>
        <row r="1205">
          <cell r="D1205" t="str">
            <v>Filled</v>
          </cell>
          <cell r="F1205">
            <v>18</v>
          </cell>
        </row>
        <row r="1206">
          <cell r="D1206" t="str">
            <v>Filled</v>
          </cell>
          <cell r="F1206">
            <v>18</v>
          </cell>
        </row>
        <row r="1207">
          <cell r="D1207" t="str">
            <v>Failed To Fill</v>
          </cell>
          <cell r="F1207">
            <v>17</v>
          </cell>
        </row>
        <row r="1208">
          <cell r="D1208" t="str">
            <v>Failed To Fill</v>
          </cell>
          <cell r="F1208">
            <v>17</v>
          </cell>
        </row>
        <row r="1209">
          <cell r="D1209" t="str">
            <v>Failed To Fill</v>
          </cell>
          <cell r="F1209">
            <v>17</v>
          </cell>
        </row>
        <row r="1210">
          <cell r="D1210" t="str">
            <v>Filled</v>
          </cell>
          <cell r="F1210">
            <v>17</v>
          </cell>
        </row>
        <row r="1211">
          <cell r="D1211" t="str">
            <v>Filled</v>
          </cell>
          <cell r="F1211">
            <v>18</v>
          </cell>
        </row>
        <row r="1212">
          <cell r="D1212" t="str">
            <v>Filled</v>
          </cell>
          <cell r="F1212">
            <v>17</v>
          </cell>
        </row>
        <row r="1213">
          <cell r="D1213" t="str">
            <v>Failed To Fill</v>
          </cell>
          <cell r="F1213">
            <v>17</v>
          </cell>
        </row>
        <row r="1214">
          <cell r="D1214" t="str">
            <v>Filled</v>
          </cell>
          <cell r="F1214">
            <v>17</v>
          </cell>
        </row>
        <row r="1215">
          <cell r="D1215" t="str">
            <v>Failed To Fill</v>
          </cell>
          <cell r="F1215">
            <v>17</v>
          </cell>
        </row>
        <row r="1216">
          <cell r="D1216" t="str">
            <v>Failed To Fill</v>
          </cell>
          <cell r="F1216">
            <v>17</v>
          </cell>
        </row>
        <row r="1217">
          <cell r="D1217" t="str">
            <v>Failed To Fill</v>
          </cell>
          <cell r="F1217">
            <v>17</v>
          </cell>
        </row>
        <row r="1218">
          <cell r="D1218" t="str">
            <v>Filled</v>
          </cell>
          <cell r="F1218">
            <v>17</v>
          </cell>
        </row>
        <row r="1219">
          <cell r="D1219" t="str">
            <v>Failed To Fill</v>
          </cell>
          <cell r="F1219">
            <v>17</v>
          </cell>
        </row>
        <row r="1220">
          <cell r="D1220" t="str">
            <v>Failed To Fill</v>
          </cell>
          <cell r="F1220">
            <v>17</v>
          </cell>
        </row>
        <row r="1221">
          <cell r="D1221" t="str">
            <v>Filled</v>
          </cell>
          <cell r="F1221">
            <v>18</v>
          </cell>
        </row>
        <row r="1222">
          <cell r="D1222" t="str">
            <v>Failed To Fill</v>
          </cell>
          <cell r="F1222">
            <v>17</v>
          </cell>
        </row>
        <row r="1223">
          <cell r="D1223" t="str">
            <v>Filled</v>
          </cell>
          <cell r="F1223">
            <v>17</v>
          </cell>
        </row>
        <row r="1224">
          <cell r="D1224" t="str">
            <v>Filled</v>
          </cell>
          <cell r="F1224">
            <v>17</v>
          </cell>
        </row>
        <row r="1225">
          <cell r="D1225" t="str">
            <v>Filled</v>
          </cell>
          <cell r="F1225">
            <v>17</v>
          </cell>
        </row>
        <row r="1226">
          <cell r="D1226" t="str">
            <v>Filled</v>
          </cell>
          <cell r="F1226">
            <v>17</v>
          </cell>
        </row>
        <row r="1227">
          <cell r="D1227" t="str">
            <v>Filled</v>
          </cell>
          <cell r="F1227">
            <v>17</v>
          </cell>
        </row>
        <row r="1228">
          <cell r="D1228" t="str">
            <v>Filled</v>
          </cell>
          <cell r="F1228">
            <v>17</v>
          </cell>
        </row>
        <row r="1229">
          <cell r="D1229" t="str">
            <v>Failed To Fill</v>
          </cell>
          <cell r="F1229">
            <v>18</v>
          </cell>
        </row>
        <row r="1230">
          <cell r="D1230" t="str">
            <v>Filled</v>
          </cell>
          <cell r="F1230">
            <v>18</v>
          </cell>
        </row>
        <row r="1231">
          <cell r="D1231" t="str">
            <v>Filled</v>
          </cell>
          <cell r="F1231">
            <v>18</v>
          </cell>
        </row>
        <row r="1232">
          <cell r="D1232" t="str">
            <v>Filled</v>
          </cell>
          <cell r="F1232">
            <v>18</v>
          </cell>
        </row>
        <row r="1233">
          <cell r="D1233" t="str">
            <v>Failed To Fill</v>
          </cell>
          <cell r="F1233">
            <v>18</v>
          </cell>
        </row>
        <row r="1234">
          <cell r="D1234" t="str">
            <v>Failed To Fill</v>
          </cell>
          <cell r="F1234">
            <v>20</v>
          </cell>
        </row>
        <row r="1235">
          <cell r="D1235" t="str">
            <v>Filled</v>
          </cell>
          <cell r="F1235">
            <v>19</v>
          </cell>
        </row>
        <row r="1236">
          <cell r="D1236" t="str">
            <v>Filled</v>
          </cell>
          <cell r="F1236">
            <v>18</v>
          </cell>
        </row>
        <row r="1237">
          <cell r="D1237" t="str">
            <v>Failed To Fill</v>
          </cell>
          <cell r="F1237">
            <v>18</v>
          </cell>
        </row>
        <row r="1238">
          <cell r="D1238" t="str">
            <v>Failed To Fill</v>
          </cell>
          <cell r="F1238">
            <v>18</v>
          </cell>
        </row>
        <row r="1239">
          <cell r="D1239" t="str">
            <v>Failed To Fill</v>
          </cell>
          <cell r="F1239">
            <v>18</v>
          </cell>
        </row>
        <row r="1240">
          <cell r="D1240" t="str">
            <v>Failed To Fill</v>
          </cell>
          <cell r="F1240">
            <v>18</v>
          </cell>
        </row>
        <row r="1241">
          <cell r="D1241" t="str">
            <v>Filled</v>
          </cell>
          <cell r="F1241">
            <v>18</v>
          </cell>
        </row>
        <row r="1242">
          <cell r="D1242" t="str">
            <v>Failed To Fill</v>
          </cell>
          <cell r="F1242">
            <v>18</v>
          </cell>
        </row>
        <row r="1243">
          <cell r="D1243" t="str">
            <v>Failed To Fill</v>
          </cell>
          <cell r="F1243">
            <v>18</v>
          </cell>
        </row>
        <row r="1244">
          <cell r="D1244" t="str">
            <v>Filled</v>
          </cell>
          <cell r="F1244">
            <v>18</v>
          </cell>
        </row>
        <row r="1245">
          <cell r="D1245" t="str">
            <v>Failed To Fill</v>
          </cell>
          <cell r="F1245">
            <v>18</v>
          </cell>
        </row>
        <row r="1246">
          <cell r="D1246" t="str">
            <v>Filled</v>
          </cell>
          <cell r="F1246">
            <v>18</v>
          </cell>
        </row>
        <row r="1247">
          <cell r="D1247" t="str">
            <v>Filled</v>
          </cell>
          <cell r="F1247">
            <v>18</v>
          </cell>
        </row>
        <row r="1248">
          <cell r="D1248" t="str">
            <v>Failed To Fill</v>
          </cell>
          <cell r="F1248">
            <v>18</v>
          </cell>
        </row>
        <row r="1249">
          <cell r="D1249" t="str">
            <v>Failed To Fill</v>
          </cell>
          <cell r="F1249">
            <v>18</v>
          </cell>
        </row>
        <row r="1250">
          <cell r="D1250" t="str">
            <v>Filled</v>
          </cell>
          <cell r="F1250">
            <v>19</v>
          </cell>
        </row>
        <row r="1251">
          <cell r="D1251" t="str">
            <v>Filled</v>
          </cell>
          <cell r="F1251">
            <v>19</v>
          </cell>
        </row>
        <row r="1252">
          <cell r="D1252" t="str">
            <v>Filled</v>
          </cell>
          <cell r="F1252">
            <v>19</v>
          </cell>
        </row>
        <row r="1253">
          <cell r="D1253" t="str">
            <v>Failed To Fill</v>
          </cell>
          <cell r="F1253">
            <v>19</v>
          </cell>
        </row>
        <row r="1254">
          <cell r="D1254" t="str">
            <v>Failed To Fill</v>
          </cell>
          <cell r="F1254">
            <v>19</v>
          </cell>
        </row>
        <row r="1255">
          <cell r="D1255" t="str">
            <v>Failed To Fill</v>
          </cell>
          <cell r="F1255">
            <v>19</v>
          </cell>
        </row>
        <row r="1256">
          <cell r="D1256" t="str">
            <v>Failed To Fill</v>
          </cell>
          <cell r="F1256">
            <v>19</v>
          </cell>
        </row>
        <row r="1257">
          <cell r="D1257" t="str">
            <v>Filled</v>
          </cell>
          <cell r="F1257">
            <v>19</v>
          </cell>
        </row>
        <row r="1258">
          <cell r="D1258" t="str">
            <v>Filled</v>
          </cell>
          <cell r="F1258">
            <v>19</v>
          </cell>
        </row>
        <row r="1259">
          <cell r="D1259" t="str">
            <v>Filled</v>
          </cell>
          <cell r="F1259">
            <v>19</v>
          </cell>
        </row>
        <row r="1260">
          <cell r="D1260" t="str">
            <v>Filled</v>
          </cell>
          <cell r="F1260">
            <v>19</v>
          </cell>
        </row>
        <row r="1261">
          <cell r="D1261" t="str">
            <v>Filled</v>
          </cell>
          <cell r="F1261">
            <v>19</v>
          </cell>
        </row>
        <row r="1262">
          <cell r="D1262" t="str">
            <v>Filled</v>
          </cell>
          <cell r="F1262">
            <v>19</v>
          </cell>
        </row>
        <row r="1263">
          <cell r="D1263" t="str">
            <v>Filled</v>
          </cell>
          <cell r="F1263">
            <v>19</v>
          </cell>
        </row>
        <row r="1264">
          <cell r="D1264" t="str">
            <v>Filled</v>
          </cell>
          <cell r="F1264">
            <v>20</v>
          </cell>
        </row>
        <row r="1265">
          <cell r="D1265" t="str">
            <v>Filled</v>
          </cell>
          <cell r="F1265">
            <v>20</v>
          </cell>
        </row>
        <row r="1266">
          <cell r="D1266" t="str">
            <v>Filled</v>
          </cell>
          <cell r="F1266">
            <v>19</v>
          </cell>
        </row>
        <row r="1267">
          <cell r="D1267" t="str">
            <v>Filled</v>
          </cell>
          <cell r="F1267">
            <v>19</v>
          </cell>
        </row>
        <row r="1268">
          <cell r="D1268" t="str">
            <v>Filled</v>
          </cell>
          <cell r="F1268">
            <v>19</v>
          </cell>
        </row>
        <row r="1269">
          <cell r="D1269" t="str">
            <v>Filled</v>
          </cell>
          <cell r="F1269">
            <v>19</v>
          </cell>
        </row>
        <row r="1270">
          <cell r="D1270" t="str">
            <v>Filled</v>
          </cell>
          <cell r="F1270">
            <v>19</v>
          </cell>
        </row>
        <row r="1271">
          <cell r="D1271" t="str">
            <v>Filled</v>
          </cell>
          <cell r="F1271">
            <v>19</v>
          </cell>
        </row>
        <row r="1272">
          <cell r="D1272" t="str">
            <v>Failed To Fill</v>
          </cell>
          <cell r="F1272">
            <v>19</v>
          </cell>
        </row>
        <row r="1273">
          <cell r="D1273" t="str">
            <v>Filled</v>
          </cell>
          <cell r="F1273">
            <v>19</v>
          </cell>
        </row>
        <row r="1274">
          <cell r="D1274" t="str">
            <v>Filled</v>
          </cell>
          <cell r="F1274">
            <v>19</v>
          </cell>
        </row>
        <row r="1275">
          <cell r="D1275" t="str">
            <v>Filled</v>
          </cell>
          <cell r="F1275">
            <v>19</v>
          </cell>
        </row>
        <row r="1276">
          <cell r="D1276" t="str">
            <v>Failed To Fill</v>
          </cell>
          <cell r="F1276">
            <v>19</v>
          </cell>
        </row>
        <row r="1277">
          <cell r="D1277" t="str">
            <v>Filled</v>
          </cell>
          <cell r="F1277">
            <v>19</v>
          </cell>
        </row>
        <row r="1278">
          <cell r="D1278" t="str">
            <v>Failed To Fill</v>
          </cell>
          <cell r="F1278">
            <v>19</v>
          </cell>
        </row>
        <row r="1279">
          <cell r="D1279" t="str">
            <v>Failed To Fill</v>
          </cell>
          <cell r="F1279">
            <v>19</v>
          </cell>
        </row>
        <row r="1280">
          <cell r="D1280" t="str">
            <v>Failed To Fill</v>
          </cell>
          <cell r="F1280">
            <v>19</v>
          </cell>
        </row>
        <row r="1281">
          <cell r="D1281" t="str">
            <v>Failed To Fill</v>
          </cell>
          <cell r="F1281">
            <v>19</v>
          </cell>
        </row>
        <row r="1282">
          <cell r="D1282" t="str">
            <v>Filled</v>
          </cell>
          <cell r="F1282">
            <v>19</v>
          </cell>
        </row>
        <row r="1283">
          <cell r="D1283" t="str">
            <v>Filled</v>
          </cell>
          <cell r="F1283">
            <v>19</v>
          </cell>
        </row>
        <row r="1284">
          <cell r="D1284" t="str">
            <v>Filled</v>
          </cell>
          <cell r="F1284">
            <v>19</v>
          </cell>
        </row>
        <row r="1285">
          <cell r="D1285" t="str">
            <v>Filled</v>
          </cell>
          <cell r="F1285">
            <v>19</v>
          </cell>
        </row>
        <row r="1286">
          <cell r="D1286" t="str">
            <v>Filled</v>
          </cell>
          <cell r="F1286">
            <v>19</v>
          </cell>
        </row>
        <row r="1287">
          <cell r="D1287" t="str">
            <v>Filled</v>
          </cell>
          <cell r="F1287">
            <v>19</v>
          </cell>
        </row>
        <row r="1288">
          <cell r="D1288" t="str">
            <v>Filled</v>
          </cell>
          <cell r="F1288">
            <v>19</v>
          </cell>
        </row>
        <row r="1289">
          <cell r="D1289" t="str">
            <v>Failed To Fill</v>
          </cell>
          <cell r="F1289">
            <v>19</v>
          </cell>
        </row>
        <row r="1290">
          <cell r="D1290" t="str">
            <v>Filled</v>
          </cell>
          <cell r="F1290">
            <v>20</v>
          </cell>
        </row>
        <row r="1291">
          <cell r="D1291" t="str">
            <v>Failed To Fill</v>
          </cell>
          <cell r="F1291">
            <v>19</v>
          </cell>
        </row>
        <row r="1292">
          <cell r="D1292" t="str">
            <v>Filled</v>
          </cell>
          <cell r="F1292">
            <v>20</v>
          </cell>
        </row>
        <row r="1293">
          <cell r="D1293" t="str">
            <v>Filled</v>
          </cell>
          <cell r="F1293">
            <v>20</v>
          </cell>
        </row>
        <row r="1294">
          <cell r="D1294" t="str">
            <v>Failed To Fill</v>
          </cell>
          <cell r="F1294">
            <v>20</v>
          </cell>
        </row>
        <row r="1295">
          <cell r="D1295" t="str">
            <v>Filled</v>
          </cell>
          <cell r="F1295">
            <v>20</v>
          </cell>
        </row>
        <row r="1296">
          <cell r="D1296" t="str">
            <v>Filled</v>
          </cell>
          <cell r="F1296">
            <v>20</v>
          </cell>
        </row>
        <row r="1297">
          <cell r="D1297" t="str">
            <v>Filled</v>
          </cell>
          <cell r="F1297">
            <v>26</v>
          </cell>
        </row>
        <row r="1298">
          <cell r="D1298" t="str">
            <v>Filled</v>
          </cell>
          <cell r="F1298">
            <v>27</v>
          </cell>
        </row>
        <row r="1299">
          <cell r="D1299" t="str">
            <v>Filled</v>
          </cell>
          <cell r="F1299">
            <v>26</v>
          </cell>
        </row>
        <row r="1300">
          <cell r="D1300" t="str">
            <v>Filled</v>
          </cell>
          <cell r="F1300">
            <v>27</v>
          </cell>
        </row>
        <row r="1301">
          <cell r="D1301" t="str">
            <v>Filled</v>
          </cell>
          <cell r="F1301">
            <v>27</v>
          </cell>
        </row>
        <row r="1302">
          <cell r="D1302" t="str">
            <v>Failed To Fill</v>
          </cell>
          <cell r="F1302">
            <v>20</v>
          </cell>
        </row>
        <row r="1303">
          <cell r="D1303" t="str">
            <v>Failed To Fill</v>
          </cell>
          <cell r="F1303">
            <v>20</v>
          </cell>
        </row>
        <row r="1304">
          <cell r="D1304" t="str">
            <v>Failed To Fill</v>
          </cell>
          <cell r="F1304">
            <v>20</v>
          </cell>
        </row>
        <row r="1305">
          <cell r="D1305" t="str">
            <v>Failed To Fill</v>
          </cell>
          <cell r="F1305">
            <v>20</v>
          </cell>
        </row>
        <row r="1306">
          <cell r="D1306" t="str">
            <v>Filled</v>
          </cell>
          <cell r="F1306">
            <v>20</v>
          </cell>
        </row>
        <row r="1307">
          <cell r="D1307" t="str">
            <v>Failed To Fill</v>
          </cell>
          <cell r="F1307">
            <v>20</v>
          </cell>
        </row>
        <row r="1308">
          <cell r="D1308" t="str">
            <v>Filled</v>
          </cell>
          <cell r="F1308">
            <v>20</v>
          </cell>
        </row>
        <row r="1309">
          <cell r="D1309" t="str">
            <v>Failed To Fill</v>
          </cell>
          <cell r="F1309">
            <v>20</v>
          </cell>
        </row>
        <row r="1310">
          <cell r="D1310" t="str">
            <v>Filled</v>
          </cell>
          <cell r="F1310">
            <v>20</v>
          </cell>
        </row>
        <row r="1311">
          <cell r="D1311" t="str">
            <v>Failed To Fill</v>
          </cell>
          <cell r="F1311">
            <v>20</v>
          </cell>
        </row>
        <row r="1312">
          <cell r="D1312" t="str">
            <v>Failed To Fill</v>
          </cell>
          <cell r="F1312">
            <v>20</v>
          </cell>
        </row>
        <row r="1313">
          <cell r="D1313" t="str">
            <v>Filled</v>
          </cell>
          <cell r="F1313">
            <v>20</v>
          </cell>
        </row>
        <row r="1314">
          <cell r="D1314" t="str">
            <v>Filled</v>
          </cell>
          <cell r="F1314">
            <v>20</v>
          </cell>
        </row>
        <row r="1315">
          <cell r="D1315" t="str">
            <v>Failed To Fill</v>
          </cell>
          <cell r="F1315">
            <v>20</v>
          </cell>
        </row>
        <row r="1316">
          <cell r="D1316" t="str">
            <v>Filled</v>
          </cell>
          <cell r="F1316">
            <v>20</v>
          </cell>
        </row>
        <row r="1317">
          <cell r="D1317" t="str">
            <v>Failed To Fill</v>
          </cell>
          <cell r="F1317">
            <v>20</v>
          </cell>
        </row>
        <row r="1318">
          <cell r="D1318" t="str">
            <v>Failed To Fill</v>
          </cell>
          <cell r="F1318">
            <v>20</v>
          </cell>
        </row>
        <row r="1319">
          <cell r="D1319" t="str">
            <v>Filled</v>
          </cell>
          <cell r="F1319">
            <v>20</v>
          </cell>
        </row>
        <row r="1320">
          <cell r="D1320" t="str">
            <v>Failed To Fill</v>
          </cell>
          <cell r="F1320">
            <v>20</v>
          </cell>
        </row>
        <row r="1321">
          <cell r="D1321" t="str">
            <v>Failed To Fill</v>
          </cell>
          <cell r="F1321">
            <v>20</v>
          </cell>
        </row>
        <row r="1322">
          <cell r="D1322" t="str">
            <v>Failed To Fill</v>
          </cell>
          <cell r="F1322">
            <v>21</v>
          </cell>
        </row>
        <row r="1323">
          <cell r="D1323" t="str">
            <v>Failed To Fill</v>
          </cell>
          <cell r="F1323">
            <v>21</v>
          </cell>
        </row>
        <row r="1324">
          <cell r="D1324" t="str">
            <v>Failed To Fill</v>
          </cell>
          <cell r="F1324">
            <v>21</v>
          </cell>
        </row>
        <row r="1325">
          <cell r="D1325" t="str">
            <v>Failed To Fill</v>
          </cell>
          <cell r="F1325">
            <v>21</v>
          </cell>
        </row>
        <row r="1326">
          <cell r="D1326" t="str">
            <v>Failed To Fill</v>
          </cell>
          <cell r="F1326">
            <v>21</v>
          </cell>
        </row>
        <row r="1327">
          <cell r="D1327" t="str">
            <v>Filled</v>
          </cell>
          <cell r="F1327">
            <v>18</v>
          </cell>
        </row>
        <row r="1328">
          <cell r="D1328" t="str">
            <v>Filled</v>
          </cell>
          <cell r="F1328">
            <v>19</v>
          </cell>
        </row>
        <row r="1329">
          <cell r="D1329" t="str">
            <v>Filled</v>
          </cell>
          <cell r="F1329">
            <v>19</v>
          </cell>
        </row>
        <row r="1330">
          <cell r="D1330" t="str">
            <v>Filled</v>
          </cell>
          <cell r="F1330">
            <v>19</v>
          </cell>
        </row>
        <row r="1331">
          <cell r="D1331" t="str">
            <v>Filled</v>
          </cell>
          <cell r="F1331">
            <v>19</v>
          </cell>
        </row>
        <row r="1332">
          <cell r="D1332" t="str">
            <v>Filled</v>
          </cell>
          <cell r="F1332">
            <v>19</v>
          </cell>
        </row>
        <row r="1333">
          <cell r="D1333" t="str">
            <v>Filled</v>
          </cell>
          <cell r="F1333">
            <v>20</v>
          </cell>
        </row>
        <row r="1334">
          <cell r="D1334" t="str">
            <v>Filled</v>
          </cell>
          <cell r="F1334">
            <v>20</v>
          </cell>
        </row>
        <row r="1335">
          <cell r="D1335" t="str">
            <v>Filled</v>
          </cell>
          <cell r="F1335">
            <v>20</v>
          </cell>
        </row>
        <row r="1336">
          <cell r="D1336" t="str">
            <v>Filled</v>
          </cell>
          <cell r="F1336">
            <v>20</v>
          </cell>
        </row>
        <row r="1337">
          <cell r="D1337" t="str">
            <v>Filled</v>
          </cell>
          <cell r="F1337">
            <v>20</v>
          </cell>
        </row>
        <row r="1338">
          <cell r="D1338" t="str">
            <v>Filled</v>
          </cell>
          <cell r="F1338">
            <v>21</v>
          </cell>
        </row>
        <row r="1339">
          <cell r="D1339" t="str">
            <v>Filled</v>
          </cell>
          <cell r="F1339">
            <v>21</v>
          </cell>
        </row>
        <row r="1340">
          <cell r="D1340" t="str">
            <v>Filled</v>
          </cell>
          <cell r="F1340">
            <v>21</v>
          </cell>
        </row>
        <row r="1341">
          <cell r="D1341" t="str">
            <v>Filled</v>
          </cell>
          <cell r="F1341">
            <v>21</v>
          </cell>
        </row>
        <row r="1342">
          <cell r="D1342" t="str">
            <v>Filled</v>
          </cell>
          <cell r="F1342">
            <v>23</v>
          </cell>
        </row>
        <row r="1343">
          <cell r="D1343" t="str">
            <v>Filled</v>
          </cell>
          <cell r="F1343">
            <v>24</v>
          </cell>
        </row>
        <row r="1344">
          <cell r="D1344" t="str">
            <v>Filled</v>
          </cell>
          <cell r="F1344">
            <v>24</v>
          </cell>
        </row>
        <row r="1345">
          <cell r="D1345" t="str">
            <v>Filled</v>
          </cell>
          <cell r="F1345">
            <v>24</v>
          </cell>
        </row>
        <row r="1346">
          <cell r="D1346" t="str">
            <v>Filled</v>
          </cell>
          <cell r="F1346">
            <v>24</v>
          </cell>
        </row>
        <row r="1347">
          <cell r="D1347" t="str">
            <v>Filled</v>
          </cell>
          <cell r="F1347">
            <v>24</v>
          </cell>
        </row>
        <row r="1348">
          <cell r="D1348" t="str">
            <v>Filled</v>
          </cell>
          <cell r="F1348">
            <v>25</v>
          </cell>
        </row>
        <row r="1349">
          <cell r="D1349" t="str">
            <v>Filled</v>
          </cell>
          <cell r="F1349">
            <v>25</v>
          </cell>
        </row>
        <row r="1350">
          <cell r="D1350" t="str">
            <v>Filled</v>
          </cell>
          <cell r="F1350">
            <v>25</v>
          </cell>
        </row>
        <row r="1351">
          <cell r="D1351" t="str">
            <v>Filled</v>
          </cell>
          <cell r="F1351">
            <v>25</v>
          </cell>
        </row>
        <row r="1352">
          <cell r="D1352" t="str">
            <v>Filled</v>
          </cell>
          <cell r="F1352">
            <v>26</v>
          </cell>
        </row>
        <row r="1353">
          <cell r="D1353" t="str">
            <v>Filled</v>
          </cell>
          <cell r="F1353">
            <v>26</v>
          </cell>
        </row>
        <row r="1354">
          <cell r="D1354" t="str">
            <v>Filled</v>
          </cell>
          <cell r="F1354">
            <v>26</v>
          </cell>
        </row>
        <row r="1355">
          <cell r="D1355" t="str">
            <v>Filled</v>
          </cell>
          <cell r="F1355">
            <v>26</v>
          </cell>
        </row>
        <row r="1356">
          <cell r="D1356" t="str">
            <v>Filled</v>
          </cell>
          <cell r="F1356">
            <v>26</v>
          </cell>
        </row>
        <row r="1357">
          <cell r="D1357" t="str">
            <v>Filled</v>
          </cell>
          <cell r="F1357">
            <v>27</v>
          </cell>
        </row>
        <row r="1358">
          <cell r="D1358" t="str">
            <v>Filled</v>
          </cell>
          <cell r="F1358">
            <v>27</v>
          </cell>
        </row>
        <row r="1359">
          <cell r="D1359" t="str">
            <v>Filled</v>
          </cell>
          <cell r="F1359">
            <v>27</v>
          </cell>
        </row>
        <row r="1360">
          <cell r="D1360" t="str">
            <v>Filled</v>
          </cell>
          <cell r="F1360">
            <v>27</v>
          </cell>
        </row>
        <row r="1361">
          <cell r="D1361" t="str">
            <v>Filled</v>
          </cell>
          <cell r="F1361">
            <v>27</v>
          </cell>
        </row>
        <row r="1362">
          <cell r="D1362" t="str">
            <v>Filled</v>
          </cell>
          <cell r="F1362">
            <v>28</v>
          </cell>
        </row>
        <row r="1363">
          <cell r="D1363" t="str">
            <v>Filled</v>
          </cell>
          <cell r="F1363">
            <v>28</v>
          </cell>
        </row>
        <row r="1364">
          <cell r="D1364" t="str">
            <v>Filled</v>
          </cell>
          <cell r="F1364">
            <v>28</v>
          </cell>
        </row>
        <row r="1365">
          <cell r="D1365" t="str">
            <v>Filled</v>
          </cell>
          <cell r="F1365">
            <v>28</v>
          </cell>
        </row>
        <row r="1366">
          <cell r="D1366" t="str">
            <v>Filled</v>
          </cell>
          <cell r="F1366">
            <v>28</v>
          </cell>
        </row>
        <row r="1367">
          <cell r="D1367" t="str">
            <v>Filled</v>
          </cell>
          <cell r="F1367">
            <v>29</v>
          </cell>
        </row>
        <row r="1368">
          <cell r="D1368" t="str">
            <v>Filled</v>
          </cell>
          <cell r="F1368">
            <v>29</v>
          </cell>
        </row>
        <row r="1369">
          <cell r="D1369" t="str">
            <v>Filled</v>
          </cell>
          <cell r="F1369">
            <v>29</v>
          </cell>
        </row>
        <row r="1370">
          <cell r="D1370" t="str">
            <v>Filled</v>
          </cell>
          <cell r="F1370">
            <v>29</v>
          </cell>
        </row>
        <row r="1371">
          <cell r="D1371" t="str">
            <v>Filled</v>
          </cell>
          <cell r="F1371">
            <v>29</v>
          </cell>
        </row>
        <row r="1372">
          <cell r="D1372" t="str">
            <v>Filled</v>
          </cell>
          <cell r="F1372">
            <v>30</v>
          </cell>
        </row>
        <row r="1373">
          <cell r="D1373" t="str">
            <v>Filled</v>
          </cell>
          <cell r="F1373">
            <v>30</v>
          </cell>
        </row>
        <row r="1374">
          <cell r="D1374" t="str">
            <v>Filled</v>
          </cell>
          <cell r="F1374">
            <v>30</v>
          </cell>
        </row>
        <row r="1375">
          <cell r="D1375" t="str">
            <v>Filled</v>
          </cell>
          <cell r="F1375">
            <v>31</v>
          </cell>
        </row>
        <row r="1376">
          <cell r="D1376" t="str">
            <v>Filled</v>
          </cell>
          <cell r="F1376">
            <v>31</v>
          </cell>
        </row>
        <row r="1377">
          <cell r="D1377" t="str">
            <v>Filled</v>
          </cell>
          <cell r="F1377">
            <v>31</v>
          </cell>
        </row>
        <row r="1378">
          <cell r="D1378" t="str">
            <v>Filled</v>
          </cell>
          <cell r="F1378">
            <v>31</v>
          </cell>
        </row>
        <row r="1379">
          <cell r="D1379" t="str">
            <v>Filled</v>
          </cell>
          <cell r="F1379">
            <v>31</v>
          </cell>
        </row>
        <row r="1380">
          <cell r="D1380" t="str">
            <v>Filled</v>
          </cell>
          <cell r="F1380">
            <v>32</v>
          </cell>
        </row>
        <row r="1381">
          <cell r="D1381" t="str">
            <v>Filled</v>
          </cell>
          <cell r="F1381">
            <v>32</v>
          </cell>
        </row>
        <row r="1382">
          <cell r="D1382" t="str">
            <v>Filled</v>
          </cell>
          <cell r="F1382">
            <v>32</v>
          </cell>
        </row>
        <row r="1383">
          <cell r="D1383" t="str">
            <v>Filled</v>
          </cell>
          <cell r="F1383">
            <v>32</v>
          </cell>
        </row>
        <row r="1384">
          <cell r="D1384" t="str">
            <v>Filled</v>
          </cell>
          <cell r="F1384">
            <v>32</v>
          </cell>
        </row>
        <row r="1385">
          <cell r="D1385" t="str">
            <v>Filled</v>
          </cell>
          <cell r="F1385">
            <v>33</v>
          </cell>
        </row>
        <row r="1386">
          <cell r="D1386" t="str">
            <v>Filled</v>
          </cell>
          <cell r="F1386">
            <v>33</v>
          </cell>
        </row>
        <row r="1387">
          <cell r="D1387" t="str">
            <v>Filled</v>
          </cell>
          <cell r="F1387">
            <v>33</v>
          </cell>
        </row>
        <row r="1388">
          <cell r="D1388" t="str">
            <v>Filled</v>
          </cell>
          <cell r="F1388">
            <v>33</v>
          </cell>
        </row>
        <row r="1389">
          <cell r="D1389" t="str">
            <v>Filled</v>
          </cell>
          <cell r="F1389">
            <v>33</v>
          </cell>
        </row>
        <row r="1390">
          <cell r="D1390" t="str">
            <v>Filled</v>
          </cell>
          <cell r="F1390">
            <v>34</v>
          </cell>
        </row>
        <row r="1391">
          <cell r="D1391" t="str">
            <v>Filled</v>
          </cell>
          <cell r="F1391">
            <v>34</v>
          </cell>
        </row>
        <row r="1392">
          <cell r="D1392" t="str">
            <v>Filled</v>
          </cell>
          <cell r="F1392">
            <v>34</v>
          </cell>
        </row>
        <row r="1393">
          <cell r="D1393" t="str">
            <v>Filled</v>
          </cell>
          <cell r="F1393">
            <v>34</v>
          </cell>
        </row>
        <row r="1394">
          <cell r="D1394" t="str">
            <v>Filled</v>
          </cell>
          <cell r="F1394">
            <v>34</v>
          </cell>
        </row>
        <row r="1395">
          <cell r="D1395" t="str">
            <v>Filled</v>
          </cell>
          <cell r="F1395">
            <v>35</v>
          </cell>
        </row>
        <row r="1396">
          <cell r="D1396" t="str">
            <v>Filled</v>
          </cell>
          <cell r="F1396">
            <v>35</v>
          </cell>
        </row>
        <row r="1397">
          <cell r="D1397" t="str">
            <v>Filled</v>
          </cell>
          <cell r="F1397">
            <v>35</v>
          </cell>
        </row>
        <row r="1398">
          <cell r="D1398" t="str">
            <v>Filled</v>
          </cell>
          <cell r="F1398">
            <v>35</v>
          </cell>
        </row>
        <row r="1399">
          <cell r="D1399" t="str">
            <v>Filled</v>
          </cell>
          <cell r="F1399">
            <v>35</v>
          </cell>
        </row>
        <row r="1400">
          <cell r="D1400" t="str">
            <v>Filled</v>
          </cell>
          <cell r="F1400">
            <v>36</v>
          </cell>
        </row>
        <row r="1401">
          <cell r="D1401" t="str">
            <v>Filled</v>
          </cell>
          <cell r="F1401">
            <v>36</v>
          </cell>
        </row>
        <row r="1402">
          <cell r="D1402" t="str">
            <v>Filled</v>
          </cell>
          <cell r="F1402">
            <v>36</v>
          </cell>
        </row>
        <row r="1403">
          <cell r="D1403" t="str">
            <v>Filled</v>
          </cell>
          <cell r="F1403">
            <v>36</v>
          </cell>
        </row>
        <row r="1404">
          <cell r="D1404" t="str">
            <v>Filled</v>
          </cell>
          <cell r="F1404">
            <v>36</v>
          </cell>
        </row>
        <row r="1405">
          <cell r="D1405" t="str">
            <v>Failed To Fill</v>
          </cell>
          <cell r="F1405">
            <v>21</v>
          </cell>
        </row>
        <row r="1406">
          <cell r="D1406" t="str">
            <v>Failed To Fill</v>
          </cell>
          <cell r="F1406">
            <v>21</v>
          </cell>
        </row>
        <row r="1407">
          <cell r="D1407" t="str">
            <v>Failed To Fill</v>
          </cell>
          <cell r="F1407">
            <v>21</v>
          </cell>
        </row>
        <row r="1408">
          <cell r="D1408" t="str">
            <v>Failed To Fill</v>
          </cell>
          <cell r="F1408">
            <v>21</v>
          </cell>
        </row>
        <row r="1409">
          <cell r="D1409" t="str">
            <v>Filled</v>
          </cell>
          <cell r="F1409">
            <v>24</v>
          </cell>
        </row>
        <row r="1410">
          <cell r="D1410" t="str">
            <v>Filled</v>
          </cell>
          <cell r="F1410">
            <v>24</v>
          </cell>
        </row>
        <row r="1411">
          <cell r="D1411" t="str">
            <v>Filled</v>
          </cell>
          <cell r="F1411">
            <v>23</v>
          </cell>
        </row>
        <row r="1412">
          <cell r="D1412" t="str">
            <v>Filled</v>
          </cell>
          <cell r="F1412">
            <v>23</v>
          </cell>
        </row>
        <row r="1413">
          <cell r="D1413" t="str">
            <v>Filled</v>
          </cell>
          <cell r="F1413">
            <v>23</v>
          </cell>
        </row>
        <row r="1414">
          <cell r="D1414" t="str">
            <v>Filled</v>
          </cell>
          <cell r="F1414">
            <v>23</v>
          </cell>
        </row>
        <row r="1415">
          <cell r="D1415" t="str">
            <v>Filled</v>
          </cell>
          <cell r="F1415">
            <v>24</v>
          </cell>
        </row>
        <row r="1416">
          <cell r="D1416" t="str">
            <v>Filled</v>
          </cell>
          <cell r="F1416">
            <v>24</v>
          </cell>
        </row>
        <row r="1417">
          <cell r="D1417" t="str">
            <v>Filled</v>
          </cell>
          <cell r="F1417">
            <v>24</v>
          </cell>
        </row>
        <row r="1418">
          <cell r="D1418" t="str">
            <v>Filled</v>
          </cell>
          <cell r="F1418">
            <v>24</v>
          </cell>
        </row>
        <row r="1419">
          <cell r="D1419" t="str">
            <v>Filled</v>
          </cell>
          <cell r="F1419">
            <v>24</v>
          </cell>
        </row>
        <row r="1420">
          <cell r="D1420" t="str">
            <v>Filled</v>
          </cell>
          <cell r="F1420">
            <v>25</v>
          </cell>
        </row>
        <row r="1421">
          <cell r="D1421" t="str">
            <v>Filled</v>
          </cell>
          <cell r="F1421">
            <v>25</v>
          </cell>
        </row>
        <row r="1422">
          <cell r="D1422" t="str">
            <v>Filled</v>
          </cell>
          <cell r="F1422">
            <v>25</v>
          </cell>
        </row>
        <row r="1423">
          <cell r="D1423" t="str">
            <v>Filled</v>
          </cell>
          <cell r="F1423">
            <v>25</v>
          </cell>
        </row>
        <row r="1424">
          <cell r="D1424" t="str">
            <v>Filled</v>
          </cell>
          <cell r="F1424">
            <v>26</v>
          </cell>
        </row>
        <row r="1425">
          <cell r="D1425" t="str">
            <v>Filled</v>
          </cell>
          <cell r="F1425">
            <v>26</v>
          </cell>
        </row>
        <row r="1426">
          <cell r="D1426" t="str">
            <v>Filled</v>
          </cell>
          <cell r="F1426">
            <v>26</v>
          </cell>
        </row>
        <row r="1427">
          <cell r="D1427" t="str">
            <v>Filled</v>
          </cell>
          <cell r="F1427">
            <v>26</v>
          </cell>
        </row>
        <row r="1428">
          <cell r="D1428" t="str">
            <v>Filled</v>
          </cell>
          <cell r="F1428">
            <v>26</v>
          </cell>
        </row>
        <row r="1429">
          <cell r="D1429" t="str">
            <v>Filled</v>
          </cell>
          <cell r="F1429">
            <v>27</v>
          </cell>
        </row>
        <row r="1430">
          <cell r="D1430" t="str">
            <v>Filled</v>
          </cell>
          <cell r="F1430">
            <v>27</v>
          </cell>
        </row>
        <row r="1431">
          <cell r="D1431" t="str">
            <v>Filled</v>
          </cell>
          <cell r="F1431">
            <v>27</v>
          </cell>
        </row>
        <row r="1432">
          <cell r="D1432" t="str">
            <v>Filled</v>
          </cell>
          <cell r="F1432">
            <v>27</v>
          </cell>
        </row>
        <row r="1433">
          <cell r="D1433" t="str">
            <v>Filled</v>
          </cell>
          <cell r="F1433">
            <v>27</v>
          </cell>
        </row>
        <row r="1434">
          <cell r="D1434" t="str">
            <v>Filled</v>
          </cell>
          <cell r="F1434">
            <v>28</v>
          </cell>
        </row>
        <row r="1435">
          <cell r="D1435" t="str">
            <v>Filled</v>
          </cell>
          <cell r="F1435">
            <v>28</v>
          </cell>
        </row>
        <row r="1436">
          <cell r="D1436" t="str">
            <v>Filled</v>
          </cell>
          <cell r="F1436">
            <v>28</v>
          </cell>
        </row>
        <row r="1437">
          <cell r="D1437" t="str">
            <v>Filled</v>
          </cell>
          <cell r="F1437">
            <v>28</v>
          </cell>
        </row>
        <row r="1438">
          <cell r="D1438" t="str">
            <v>Filled</v>
          </cell>
          <cell r="F1438">
            <v>28</v>
          </cell>
        </row>
        <row r="1439">
          <cell r="D1439" t="str">
            <v>Filled</v>
          </cell>
          <cell r="F1439">
            <v>29</v>
          </cell>
        </row>
        <row r="1440">
          <cell r="D1440" t="str">
            <v>Filled</v>
          </cell>
          <cell r="F1440">
            <v>29</v>
          </cell>
        </row>
        <row r="1441">
          <cell r="D1441" t="str">
            <v>Filled</v>
          </cell>
          <cell r="F1441">
            <v>29</v>
          </cell>
        </row>
        <row r="1442">
          <cell r="D1442" t="str">
            <v>Filled</v>
          </cell>
          <cell r="F1442">
            <v>29</v>
          </cell>
        </row>
        <row r="1443">
          <cell r="D1443" t="str">
            <v>Failed To Fill</v>
          </cell>
          <cell r="F1443">
            <v>23</v>
          </cell>
        </row>
        <row r="1444">
          <cell r="D1444" t="str">
            <v>Filled</v>
          </cell>
          <cell r="F1444">
            <v>24</v>
          </cell>
        </row>
        <row r="1445">
          <cell r="D1445" t="str">
            <v>Filled</v>
          </cell>
          <cell r="F1445">
            <v>24</v>
          </cell>
        </row>
        <row r="1446">
          <cell r="D1446" t="str">
            <v>Filled</v>
          </cell>
          <cell r="F1446">
            <v>24</v>
          </cell>
        </row>
        <row r="1447">
          <cell r="D1447" t="str">
            <v>Filled</v>
          </cell>
          <cell r="F1447">
            <v>24</v>
          </cell>
        </row>
        <row r="1448">
          <cell r="D1448" t="str">
            <v>Filled</v>
          </cell>
          <cell r="F1448">
            <v>24</v>
          </cell>
        </row>
        <row r="1449">
          <cell r="D1449" t="str">
            <v>Filled</v>
          </cell>
          <cell r="F1449">
            <v>24</v>
          </cell>
        </row>
        <row r="1450">
          <cell r="D1450" t="str">
            <v>Filled</v>
          </cell>
          <cell r="F1450">
            <v>26</v>
          </cell>
        </row>
        <row r="1451">
          <cell r="D1451" t="str">
            <v>Filled</v>
          </cell>
          <cell r="F1451">
            <v>24</v>
          </cell>
        </row>
        <row r="1452">
          <cell r="D1452" t="str">
            <v>Filled</v>
          </cell>
          <cell r="F1452">
            <v>24</v>
          </cell>
        </row>
        <row r="1453">
          <cell r="D1453" t="str">
            <v>Filled</v>
          </cell>
          <cell r="F1453">
            <v>24</v>
          </cell>
        </row>
        <row r="1454">
          <cell r="D1454" t="str">
            <v>Filled</v>
          </cell>
          <cell r="F1454">
            <v>24</v>
          </cell>
        </row>
        <row r="1455">
          <cell r="D1455" t="str">
            <v>Filled</v>
          </cell>
          <cell r="F1455">
            <v>24</v>
          </cell>
        </row>
        <row r="1456">
          <cell r="D1456" t="str">
            <v>Filled</v>
          </cell>
          <cell r="F1456">
            <v>24</v>
          </cell>
        </row>
        <row r="1457">
          <cell r="D1457" t="str">
            <v>Filled</v>
          </cell>
          <cell r="F1457">
            <v>25</v>
          </cell>
        </row>
        <row r="1458">
          <cell r="D1458" t="str">
            <v>Filled</v>
          </cell>
          <cell r="F1458">
            <v>25</v>
          </cell>
        </row>
        <row r="1459">
          <cell r="D1459" t="str">
            <v>Filled</v>
          </cell>
          <cell r="F1459">
            <v>25</v>
          </cell>
        </row>
        <row r="1460">
          <cell r="D1460" t="str">
            <v>Filled</v>
          </cell>
          <cell r="F1460">
            <v>24</v>
          </cell>
        </row>
        <row r="1461">
          <cell r="D1461" t="str">
            <v>Filled</v>
          </cell>
          <cell r="F1461">
            <v>24</v>
          </cell>
        </row>
        <row r="1462">
          <cell r="D1462" t="str">
            <v>Filled</v>
          </cell>
          <cell r="F1462">
            <v>24</v>
          </cell>
        </row>
        <row r="1463">
          <cell r="D1463" t="str">
            <v>Filled</v>
          </cell>
          <cell r="F1463">
            <v>24</v>
          </cell>
        </row>
        <row r="1464">
          <cell r="D1464" t="str">
            <v>Filled</v>
          </cell>
          <cell r="F1464">
            <v>24</v>
          </cell>
        </row>
        <row r="1465">
          <cell r="D1465" t="str">
            <v>Filled</v>
          </cell>
          <cell r="F1465">
            <v>24</v>
          </cell>
        </row>
        <row r="1466">
          <cell r="D1466" t="str">
            <v>Filled</v>
          </cell>
          <cell r="F1466">
            <v>25</v>
          </cell>
        </row>
        <row r="1467">
          <cell r="D1467" t="str">
            <v>Filled</v>
          </cell>
          <cell r="F1467">
            <v>29</v>
          </cell>
        </row>
        <row r="1468">
          <cell r="D1468" t="str">
            <v>Filled</v>
          </cell>
          <cell r="F1468">
            <v>24</v>
          </cell>
        </row>
        <row r="1469">
          <cell r="D1469" t="str">
            <v>Failed To Fill</v>
          </cell>
          <cell r="F1469">
            <v>24</v>
          </cell>
        </row>
        <row r="1470">
          <cell r="D1470" t="str">
            <v>Filled</v>
          </cell>
          <cell r="F1470">
            <v>25</v>
          </cell>
        </row>
        <row r="1471">
          <cell r="D1471" t="str">
            <v>Filled</v>
          </cell>
          <cell r="F1471">
            <v>25</v>
          </cell>
        </row>
        <row r="1472">
          <cell r="D1472" t="str">
            <v>Filled</v>
          </cell>
          <cell r="F1472">
            <v>25</v>
          </cell>
        </row>
        <row r="1473">
          <cell r="D1473" t="str">
            <v>Filled</v>
          </cell>
          <cell r="F1473">
            <v>25</v>
          </cell>
        </row>
        <row r="1474">
          <cell r="D1474" t="str">
            <v>Filled</v>
          </cell>
          <cell r="F1474">
            <v>31</v>
          </cell>
        </row>
        <row r="1475">
          <cell r="D1475" t="str">
            <v>Filled</v>
          </cell>
          <cell r="F1475">
            <v>31</v>
          </cell>
        </row>
        <row r="1476">
          <cell r="D1476" t="str">
            <v>Filled</v>
          </cell>
          <cell r="F1476">
            <v>31</v>
          </cell>
        </row>
        <row r="1477">
          <cell r="D1477" t="str">
            <v>Filled</v>
          </cell>
          <cell r="F1477">
            <v>31</v>
          </cell>
        </row>
        <row r="1478">
          <cell r="D1478" t="str">
            <v>Filled</v>
          </cell>
          <cell r="F1478">
            <v>26</v>
          </cell>
        </row>
        <row r="1479">
          <cell r="D1479" t="str">
            <v>Failed To Fill</v>
          </cell>
          <cell r="F1479">
            <v>24</v>
          </cell>
        </row>
        <row r="1480">
          <cell r="D1480" t="str">
            <v>Failed To Fill</v>
          </cell>
          <cell r="F1480">
            <v>24</v>
          </cell>
        </row>
        <row r="1481">
          <cell r="D1481" t="str">
            <v>Failed To Fill</v>
          </cell>
          <cell r="F1481">
            <v>24</v>
          </cell>
        </row>
        <row r="1482">
          <cell r="D1482" t="str">
            <v>Failed To Fill</v>
          </cell>
          <cell r="F1482">
            <v>24</v>
          </cell>
        </row>
        <row r="1483">
          <cell r="D1483" t="str">
            <v>Failed To Fill</v>
          </cell>
          <cell r="F1483">
            <v>24</v>
          </cell>
        </row>
        <row r="1484">
          <cell r="D1484" t="str">
            <v>Filled</v>
          </cell>
          <cell r="F1484">
            <v>29</v>
          </cell>
        </row>
        <row r="1485">
          <cell r="D1485" t="str">
            <v>Filled</v>
          </cell>
          <cell r="F1485">
            <v>29</v>
          </cell>
        </row>
        <row r="1486">
          <cell r="D1486" t="str">
            <v>Failed To Fill</v>
          </cell>
          <cell r="F1486">
            <v>24</v>
          </cell>
        </row>
        <row r="1487">
          <cell r="D1487" t="str">
            <v>Filled</v>
          </cell>
          <cell r="F1487">
            <v>24</v>
          </cell>
        </row>
        <row r="1488">
          <cell r="D1488" t="str">
            <v>Filled</v>
          </cell>
          <cell r="F1488">
            <v>25</v>
          </cell>
        </row>
        <row r="1489">
          <cell r="D1489" t="str">
            <v>Filled</v>
          </cell>
          <cell r="F1489">
            <v>24</v>
          </cell>
        </row>
        <row r="1490">
          <cell r="D1490" t="str">
            <v>Filled</v>
          </cell>
          <cell r="F1490">
            <v>25</v>
          </cell>
        </row>
        <row r="1491">
          <cell r="D1491" t="str">
            <v>Filled</v>
          </cell>
          <cell r="F1491">
            <v>24</v>
          </cell>
        </row>
        <row r="1492">
          <cell r="D1492" t="str">
            <v>Failed To Fill</v>
          </cell>
          <cell r="F1492">
            <v>24</v>
          </cell>
        </row>
        <row r="1493">
          <cell r="D1493" t="str">
            <v>Failed To Fill</v>
          </cell>
          <cell r="F1493">
            <v>24</v>
          </cell>
        </row>
        <row r="1494">
          <cell r="D1494" t="str">
            <v>Failed To Fill</v>
          </cell>
          <cell r="F1494">
            <v>24</v>
          </cell>
        </row>
        <row r="1495">
          <cell r="D1495" t="str">
            <v>Filled</v>
          </cell>
          <cell r="F1495">
            <v>24</v>
          </cell>
        </row>
        <row r="1496">
          <cell r="D1496" t="str">
            <v>Filled</v>
          </cell>
          <cell r="F1496">
            <v>25</v>
          </cell>
        </row>
        <row r="1497">
          <cell r="D1497" t="str">
            <v>Failed To Fill</v>
          </cell>
          <cell r="F1497">
            <v>24</v>
          </cell>
        </row>
        <row r="1498">
          <cell r="D1498" t="str">
            <v>Filled</v>
          </cell>
          <cell r="F1498">
            <v>25</v>
          </cell>
        </row>
        <row r="1499">
          <cell r="D1499" t="str">
            <v>Filled</v>
          </cell>
          <cell r="F1499">
            <v>25</v>
          </cell>
        </row>
        <row r="1500">
          <cell r="D1500" t="str">
            <v>Filled</v>
          </cell>
          <cell r="F1500">
            <v>25</v>
          </cell>
        </row>
        <row r="1501">
          <cell r="D1501" t="str">
            <v>Filled</v>
          </cell>
          <cell r="F1501">
            <v>25</v>
          </cell>
        </row>
        <row r="1502">
          <cell r="D1502" t="str">
            <v>Failed To Fill</v>
          </cell>
          <cell r="F1502">
            <v>24</v>
          </cell>
        </row>
        <row r="1503">
          <cell r="D1503" t="str">
            <v>Filled</v>
          </cell>
          <cell r="F1503">
            <v>25</v>
          </cell>
        </row>
        <row r="1504">
          <cell r="D1504" t="str">
            <v>Failed To Fill</v>
          </cell>
          <cell r="F1504">
            <v>25</v>
          </cell>
        </row>
        <row r="1505">
          <cell r="D1505" t="str">
            <v>Filled</v>
          </cell>
          <cell r="F1505">
            <v>25</v>
          </cell>
        </row>
        <row r="1506">
          <cell r="D1506" t="str">
            <v>Failed To Fill</v>
          </cell>
          <cell r="F1506">
            <v>24</v>
          </cell>
        </row>
        <row r="1507">
          <cell r="D1507" t="str">
            <v>Filled</v>
          </cell>
          <cell r="F1507">
            <v>25</v>
          </cell>
        </row>
        <row r="1508">
          <cell r="D1508" t="str">
            <v>Failed To Fill</v>
          </cell>
          <cell r="F1508">
            <v>25</v>
          </cell>
        </row>
        <row r="1509">
          <cell r="D1509" t="str">
            <v>Filled</v>
          </cell>
          <cell r="F1509">
            <v>25</v>
          </cell>
        </row>
        <row r="1510">
          <cell r="D1510" t="str">
            <v>Filled</v>
          </cell>
          <cell r="F1510">
            <v>25</v>
          </cell>
        </row>
        <row r="1511">
          <cell r="D1511" t="str">
            <v>Filled</v>
          </cell>
          <cell r="F1511">
            <v>25</v>
          </cell>
        </row>
        <row r="1512">
          <cell r="D1512" t="str">
            <v>Filled</v>
          </cell>
          <cell r="F1512">
            <v>25</v>
          </cell>
        </row>
        <row r="1513">
          <cell r="D1513" t="str">
            <v>Failed To Fill</v>
          </cell>
          <cell r="F1513">
            <v>25</v>
          </cell>
        </row>
        <row r="1514">
          <cell r="D1514" t="str">
            <v>Filled</v>
          </cell>
          <cell r="F1514">
            <v>25</v>
          </cell>
        </row>
        <row r="1515">
          <cell r="D1515" t="str">
            <v>Filled</v>
          </cell>
          <cell r="F1515">
            <v>25</v>
          </cell>
        </row>
        <row r="1516">
          <cell r="D1516" t="str">
            <v>Failed To Fill</v>
          </cell>
          <cell r="F1516">
            <v>25</v>
          </cell>
        </row>
        <row r="1517">
          <cell r="D1517" t="str">
            <v>Failed To Fill</v>
          </cell>
          <cell r="F1517">
            <v>25</v>
          </cell>
        </row>
        <row r="1518">
          <cell r="D1518" t="str">
            <v>Failed To Fill</v>
          </cell>
          <cell r="F1518">
            <v>25</v>
          </cell>
        </row>
        <row r="1519">
          <cell r="D1519" t="str">
            <v>Failed To Fill</v>
          </cell>
          <cell r="F1519">
            <v>24</v>
          </cell>
        </row>
        <row r="1520">
          <cell r="D1520" t="str">
            <v>Filled</v>
          </cell>
          <cell r="F1520">
            <v>25</v>
          </cell>
        </row>
        <row r="1521">
          <cell r="D1521" t="str">
            <v>Filled</v>
          </cell>
          <cell r="F1521">
            <v>25</v>
          </cell>
        </row>
        <row r="1522">
          <cell r="D1522" t="str">
            <v>Failed To Fill</v>
          </cell>
          <cell r="F1522">
            <v>25</v>
          </cell>
        </row>
        <row r="1523">
          <cell r="D1523" t="str">
            <v>Filled</v>
          </cell>
          <cell r="F1523">
            <v>26</v>
          </cell>
        </row>
        <row r="1524">
          <cell r="D1524" t="str">
            <v>Filled</v>
          </cell>
          <cell r="F1524">
            <v>26</v>
          </cell>
        </row>
        <row r="1525">
          <cell r="D1525" t="str">
            <v>Filled</v>
          </cell>
          <cell r="F1525">
            <v>26</v>
          </cell>
        </row>
        <row r="1526">
          <cell r="D1526" t="str">
            <v>Filled</v>
          </cell>
          <cell r="F1526">
            <v>26</v>
          </cell>
        </row>
        <row r="1527">
          <cell r="D1527" t="str">
            <v>Filled</v>
          </cell>
          <cell r="F1527">
            <v>26</v>
          </cell>
        </row>
        <row r="1528">
          <cell r="D1528" t="str">
            <v>Filled</v>
          </cell>
          <cell r="F1528">
            <v>27</v>
          </cell>
        </row>
        <row r="1529">
          <cell r="D1529" t="str">
            <v>Filled</v>
          </cell>
          <cell r="F1529">
            <v>27</v>
          </cell>
        </row>
        <row r="1530">
          <cell r="D1530" t="str">
            <v>Filled</v>
          </cell>
          <cell r="F1530">
            <v>27</v>
          </cell>
        </row>
        <row r="1531">
          <cell r="D1531" t="str">
            <v>Filled</v>
          </cell>
          <cell r="F1531">
            <v>27</v>
          </cell>
        </row>
        <row r="1532">
          <cell r="D1532" t="str">
            <v>Filled</v>
          </cell>
          <cell r="F1532">
            <v>27</v>
          </cell>
        </row>
        <row r="1533">
          <cell r="D1533" t="str">
            <v>Filled</v>
          </cell>
          <cell r="F1533">
            <v>28</v>
          </cell>
        </row>
        <row r="1534">
          <cell r="D1534" t="str">
            <v>Filled</v>
          </cell>
          <cell r="F1534">
            <v>28</v>
          </cell>
        </row>
        <row r="1535">
          <cell r="D1535" t="str">
            <v>Filled</v>
          </cell>
          <cell r="F1535">
            <v>28</v>
          </cell>
        </row>
        <row r="1536">
          <cell r="D1536" t="str">
            <v>Filled</v>
          </cell>
          <cell r="F1536">
            <v>28</v>
          </cell>
        </row>
        <row r="1537">
          <cell r="D1537" t="str">
            <v>Filled</v>
          </cell>
          <cell r="F1537">
            <v>28</v>
          </cell>
        </row>
        <row r="1538">
          <cell r="D1538" t="str">
            <v>Filled</v>
          </cell>
          <cell r="F1538">
            <v>29</v>
          </cell>
        </row>
        <row r="1539">
          <cell r="D1539" t="str">
            <v>Filled</v>
          </cell>
          <cell r="F1539">
            <v>29</v>
          </cell>
        </row>
        <row r="1540">
          <cell r="D1540" t="str">
            <v>Filled</v>
          </cell>
          <cell r="F1540">
            <v>29</v>
          </cell>
        </row>
        <row r="1541">
          <cell r="D1541" t="str">
            <v>Filled</v>
          </cell>
          <cell r="F1541">
            <v>29</v>
          </cell>
        </row>
        <row r="1542">
          <cell r="D1542" t="str">
            <v>Filled</v>
          </cell>
          <cell r="F1542">
            <v>26</v>
          </cell>
        </row>
        <row r="1543">
          <cell r="D1543" t="str">
            <v>Filled</v>
          </cell>
          <cell r="F1543">
            <v>26</v>
          </cell>
        </row>
        <row r="1544">
          <cell r="D1544" t="str">
            <v>Filled</v>
          </cell>
          <cell r="F1544">
            <v>26</v>
          </cell>
        </row>
        <row r="1545">
          <cell r="D1545" t="str">
            <v>Filled</v>
          </cell>
          <cell r="F1545">
            <v>26</v>
          </cell>
        </row>
        <row r="1546">
          <cell r="D1546" t="str">
            <v>Filled</v>
          </cell>
          <cell r="F1546">
            <v>26</v>
          </cell>
        </row>
        <row r="1547">
          <cell r="D1547" t="str">
            <v>Filled</v>
          </cell>
          <cell r="F1547">
            <v>26</v>
          </cell>
        </row>
        <row r="1548">
          <cell r="D1548" t="str">
            <v>Filled</v>
          </cell>
          <cell r="F1548">
            <v>26</v>
          </cell>
        </row>
        <row r="1549">
          <cell r="D1549" t="str">
            <v>Failed To Fill</v>
          </cell>
          <cell r="F1549">
            <v>25</v>
          </cell>
        </row>
        <row r="1550">
          <cell r="D1550" t="str">
            <v>Filled</v>
          </cell>
          <cell r="F1550">
            <v>26</v>
          </cell>
        </row>
        <row r="1551">
          <cell r="D1551" t="str">
            <v>Filled</v>
          </cell>
          <cell r="F1551">
            <v>27</v>
          </cell>
        </row>
        <row r="1552">
          <cell r="D1552" t="str">
            <v>Filled</v>
          </cell>
          <cell r="F1552">
            <v>27</v>
          </cell>
        </row>
        <row r="1553">
          <cell r="D1553" t="str">
            <v>Filled</v>
          </cell>
          <cell r="F1553">
            <v>26</v>
          </cell>
        </row>
        <row r="1554">
          <cell r="D1554" t="str">
            <v>Filled</v>
          </cell>
          <cell r="F1554">
            <v>26</v>
          </cell>
        </row>
        <row r="1555">
          <cell r="D1555" t="str">
            <v>Filled</v>
          </cell>
          <cell r="F1555">
            <v>27</v>
          </cell>
        </row>
        <row r="1556">
          <cell r="D1556" t="str">
            <v>Filled</v>
          </cell>
          <cell r="F1556">
            <v>28</v>
          </cell>
        </row>
        <row r="1557">
          <cell r="D1557" t="str">
            <v>Filled</v>
          </cell>
          <cell r="F1557">
            <v>26</v>
          </cell>
        </row>
        <row r="1558">
          <cell r="D1558" t="str">
            <v>Failed To Fill</v>
          </cell>
          <cell r="F1558">
            <v>26</v>
          </cell>
        </row>
        <row r="1559">
          <cell r="D1559" t="str">
            <v>Filled</v>
          </cell>
          <cell r="F1559">
            <v>26</v>
          </cell>
        </row>
        <row r="1560">
          <cell r="D1560" t="str">
            <v>Filled</v>
          </cell>
          <cell r="F1560">
            <v>26</v>
          </cell>
        </row>
        <row r="1561">
          <cell r="D1561" t="str">
            <v>Failed To Fill</v>
          </cell>
          <cell r="F1561">
            <v>26</v>
          </cell>
        </row>
        <row r="1562">
          <cell r="D1562" t="str">
            <v>Failed To Fill</v>
          </cell>
          <cell r="F1562">
            <v>26</v>
          </cell>
        </row>
        <row r="1563">
          <cell r="D1563" t="str">
            <v>Filled</v>
          </cell>
          <cell r="F1563">
            <v>31</v>
          </cell>
        </row>
        <row r="1564">
          <cell r="D1564" t="str">
            <v>Failed To Fill</v>
          </cell>
          <cell r="F1564">
            <v>26</v>
          </cell>
        </row>
        <row r="1565">
          <cell r="D1565" t="str">
            <v>Filled</v>
          </cell>
          <cell r="F1565">
            <v>26</v>
          </cell>
        </row>
        <row r="1566">
          <cell r="D1566" t="str">
            <v>Filled</v>
          </cell>
          <cell r="F1566">
            <v>26</v>
          </cell>
        </row>
        <row r="1567">
          <cell r="D1567" t="str">
            <v>Filled</v>
          </cell>
          <cell r="F1567">
            <v>26</v>
          </cell>
        </row>
        <row r="1568">
          <cell r="D1568" t="str">
            <v>Filled</v>
          </cell>
          <cell r="F1568">
            <v>26</v>
          </cell>
        </row>
        <row r="1569">
          <cell r="D1569" t="str">
            <v>Filled</v>
          </cell>
          <cell r="F1569">
            <v>26</v>
          </cell>
        </row>
        <row r="1570">
          <cell r="D1570" t="str">
            <v>Filled</v>
          </cell>
          <cell r="F1570">
            <v>26</v>
          </cell>
        </row>
        <row r="1571">
          <cell r="D1571" t="str">
            <v>Filled</v>
          </cell>
          <cell r="F1571">
            <v>26</v>
          </cell>
        </row>
        <row r="1572">
          <cell r="D1572" t="str">
            <v>Filled</v>
          </cell>
          <cell r="F1572">
            <v>31</v>
          </cell>
        </row>
        <row r="1573">
          <cell r="D1573" t="str">
            <v>Filled</v>
          </cell>
          <cell r="F1573">
            <v>31</v>
          </cell>
        </row>
        <row r="1574">
          <cell r="D1574" t="str">
            <v>Filled</v>
          </cell>
          <cell r="F1574">
            <v>26</v>
          </cell>
        </row>
        <row r="1575">
          <cell r="D1575" t="str">
            <v>Filled</v>
          </cell>
          <cell r="F1575">
            <v>26</v>
          </cell>
        </row>
        <row r="1576">
          <cell r="D1576" t="str">
            <v>Filled</v>
          </cell>
          <cell r="F1576">
            <v>26</v>
          </cell>
        </row>
        <row r="1577">
          <cell r="D1577" t="str">
            <v>Filled</v>
          </cell>
          <cell r="F1577">
            <v>26</v>
          </cell>
        </row>
        <row r="1578">
          <cell r="D1578" t="str">
            <v>Filled</v>
          </cell>
          <cell r="F1578">
            <v>26</v>
          </cell>
        </row>
        <row r="1579">
          <cell r="D1579" t="str">
            <v>Failed To Fill</v>
          </cell>
          <cell r="F1579">
            <v>26</v>
          </cell>
        </row>
        <row r="1580">
          <cell r="D1580" t="str">
            <v>Filled</v>
          </cell>
          <cell r="F1580">
            <v>28</v>
          </cell>
        </row>
        <row r="1581">
          <cell r="D1581" t="str">
            <v>Filled</v>
          </cell>
          <cell r="F1581">
            <v>28</v>
          </cell>
        </row>
        <row r="1582">
          <cell r="D1582" t="str">
            <v>Failed To Fill</v>
          </cell>
          <cell r="F1582">
            <v>28</v>
          </cell>
        </row>
        <row r="1583">
          <cell r="D1583" t="str">
            <v>Failed To Fill</v>
          </cell>
          <cell r="F1583">
            <v>26</v>
          </cell>
        </row>
        <row r="1584">
          <cell r="D1584" t="str">
            <v>Failed To Fill</v>
          </cell>
          <cell r="F1584">
            <v>26</v>
          </cell>
        </row>
        <row r="1585">
          <cell r="D1585" t="str">
            <v>Filled</v>
          </cell>
          <cell r="F1585">
            <v>32</v>
          </cell>
        </row>
        <row r="1586">
          <cell r="D1586" t="str">
            <v>Filled</v>
          </cell>
          <cell r="F1586">
            <v>26</v>
          </cell>
        </row>
        <row r="1587">
          <cell r="D1587" t="str">
            <v>Failed To Fill</v>
          </cell>
          <cell r="F1587">
            <v>26</v>
          </cell>
        </row>
        <row r="1588">
          <cell r="D1588" t="str">
            <v>Filled</v>
          </cell>
          <cell r="F1588">
            <v>26</v>
          </cell>
        </row>
        <row r="1589">
          <cell r="D1589" t="str">
            <v>Failed To Fill</v>
          </cell>
          <cell r="F1589">
            <v>26</v>
          </cell>
        </row>
        <row r="1590">
          <cell r="D1590" t="str">
            <v>Failed To Fill</v>
          </cell>
          <cell r="F1590">
            <v>26</v>
          </cell>
        </row>
        <row r="1591">
          <cell r="D1591" t="str">
            <v>Failed To Fill</v>
          </cell>
          <cell r="F1591">
            <v>26</v>
          </cell>
        </row>
        <row r="1592">
          <cell r="D1592" t="str">
            <v>Filled</v>
          </cell>
          <cell r="F1592">
            <v>26</v>
          </cell>
        </row>
        <row r="1593">
          <cell r="D1593" t="str">
            <v>Filled</v>
          </cell>
          <cell r="F1593">
            <v>27</v>
          </cell>
        </row>
        <row r="1594">
          <cell r="D1594" t="str">
            <v>Filled</v>
          </cell>
          <cell r="F1594">
            <v>27</v>
          </cell>
        </row>
        <row r="1595">
          <cell r="D1595" t="str">
            <v>Filled</v>
          </cell>
          <cell r="F1595">
            <v>27</v>
          </cell>
        </row>
        <row r="1596">
          <cell r="D1596" t="str">
            <v>Filled</v>
          </cell>
          <cell r="F1596">
            <v>27</v>
          </cell>
        </row>
        <row r="1597">
          <cell r="D1597" t="str">
            <v>Filled</v>
          </cell>
          <cell r="F1597">
            <v>27</v>
          </cell>
        </row>
        <row r="1598">
          <cell r="D1598" t="str">
            <v>Filled</v>
          </cell>
          <cell r="F1598">
            <v>27</v>
          </cell>
        </row>
        <row r="1599">
          <cell r="D1599" t="str">
            <v>Failed To Fill</v>
          </cell>
          <cell r="F1599">
            <v>27</v>
          </cell>
        </row>
        <row r="1600">
          <cell r="D1600" t="str">
            <v>Failed To Fill</v>
          </cell>
          <cell r="F1600">
            <v>27</v>
          </cell>
        </row>
        <row r="1601">
          <cell r="D1601" t="str">
            <v>Filled</v>
          </cell>
          <cell r="F1601">
            <v>27</v>
          </cell>
        </row>
        <row r="1602">
          <cell r="D1602" t="str">
            <v>Failed To Fill</v>
          </cell>
          <cell r="F1602">
            <v>29</v>
          </cell>
        </row>
        <row r="1603">
          <cell r="D1603" t="str">
            <v>Failed To Fill</v>
          </cell>
          <cell r="F1603">
            <v>27</v>
          </cell>
        </row>
        <row r="1604">
          <cell r="D1604" t="str">
            <v>Filled</v>
          </cell>
          <cell r="F1604">
            <v>27</v>
          </cell>
        </row>
        <row r="1605">
          <cell r="D1605" t="str">
            <v>Filled</v>
          </cell>
          <cell r="F1605">
            <v>29</v>
          </cell>
        </row>
        <row r="1606">
          <cell r="D1606" t="str">
            <v>Filled</v>
          </cell>
          <cell r="F1606">
            <v>29</v>
          </cell>
        </row>
        <row r="1607">
          <cell r="D1607" t="str">
            <v>Filled</v>
          </cell>
          <cell r="F1607">
            <v>29</v>
          </cell>
        </row>
        <row r="1608">
          <cell r="D1608" t="str">
            <v>Filled</v>
          </cell>
          <cell r="F1608">
            <v>29</v>
          </cell>
        </row>
        <row r="1609">
          <cell r="D1609" t="str">
            <v>Filled</v>
          </cell>
          <cell r="F1609">
            <v>27</v>
          </cell>
        </row>
        <row r="1610">
          <cell r="D1610" t="str">
            <v>Failed To Fill</v>
          </cell>
          <cell r="F1610">
            <v>27</v>
          </cell>
        </row>
        <row r="1611">
          <cell r="D1611" t="str">
            <v>Failed To Fill</v>
          </cell>
          <cell r="F1611">
            <v>27</v>
          </cell>
        </row>
        <row r="1612">
          <cell r="D1612" t="str">
            <v>Failed To Fill</v>
          </cell>
          <cell r="F1612">
            <v>27</v>
          </cell>
        </row>
        <row r="1613">
          <cell r="D1613" t="str">
            <v>Failed To Fill</v>
          </cell>
          <cell r="F1613">
            <v>27</v>
          </cell>
        </row>
        <row r="1614">
          <cell r="D1614" t="str">
            <v>Filled</v>
          </cell>
          <cell r="F1614">
            <v>27</v>
          </cell>
        </row>
        <row r="1615">
          <cell r="D1615" t="str">
            <v>Filled</v>
          </cell>
          <cell r="F1615">
            <v>27</v>
          </cell>
        </row>
        <row r="1616">
          <cell r="D1616" t="str">
            <v>Filled</v>
          </cell>
          <cell r="F1616">
            <v>27</v>
          </cell>
        </row>
        <row r="1617">
          <cell r="D1617" t="str">
            <v>Filled</v>
          </cell>
          <cell r="F1617">
            <v>28</v>
          </cell>
        </row>
        <row r="1618">
          <cell r="D1618" t="str">
            <v>Filled</v>
          </cell>
          <cell r="F1618">
            <v>28</v>
          </cell>
        </row>
        <row r="1619">
          <cell r="D1619" t="str">
            <v>Filled</v>
          </cell>
          <cell r="F1619">
            <v>28</v>
          </cell>
        </row>
        <row r="1620">
          <cell r="D1620" t="str">
            <v>Filled</v>
          </cell>
          <cell r="F1620">
            <v>28</v>
          </cell>
        </row>
        <row r="1621">
          <cell r="D1621" t="str">
            <v>Filled</v>
          </cell>
          <cell r="F1621">
            <v>28</v>
          </cell>
        </row>
        <row r="1622">
          <cell r="D1622" t="str">
            <v>Filled</v>
          </cell>
          <cell r="F1622">
            <v>29</v>
          </cell>
        </row>
        <row r="1623">
          <cell r="D1623" t="str">
            <v>Filled</v>
          </cell>
          <cell r="F1623">
            <v>29</v>
          </cell>
        </row>
        <row r="1624">
          <cell r="D1624" t="str">
            <v>Filled</v>
          </cell>
          <cell r="F1624">
            <v>29</v>
          </cell>
        </row>
        <row r="1625">
          <cell r="D1625" t="str">
            <v>Filled</v>
          </cell>
          <cell r="F1625">
            <v>29</v>
          </cell>
        </row>
        <row r="1626">
          <cell r="D1626" t="str">
            <v>Filled</v>
          </cell>
          <cell r="F1626">
            <v>29</v>
          </cell>
        </row>
        <row r="1627">
          <cell r="D1627" t="str">
            <v>Filled</v>
          </cell>
          <cell r="F1627">
            <v>30</v>
          </cell>
        </row>
        <row r="1628">
          <cell r="D1628" t="str">
            <v>Filled</v>
          </cell>
          <cell r="F1628">
            <v>30</v>
          </cell>
        </row>
        <row r="1629">
          <cell r="D1629" t="str">
            <v>Filled</v>
          </cell>
          <cell r="F1629">
            <v>30</v>
          </cell>
        </row>
        <row r="1630">
          <cell r="D1630" t="str">
            <v>Filled</v>
          </cell>
          <cell r="F1630">
            <v>31</v>
          </cell>
        </row>
        <row r="1631">
          <cell r="D1631" t="str">
            <v>Filled</v>
          </cell>
          <cell r="F1631">
            <v>31</v>
          </cell>
        </row>
        <row r="1632">
          <cell r="D1632" t="str">
            <v>Filled</v>
          </cell>
          <cell r="F1632">
            <v>31</v>
          </cell>
        </row>
        <row r="1633">
          <cell r="D1633" t="str">
            <v>Filled</v>
          </cell>
          <cell r="F1633">
            <v>31</v>
          </cell>
        </row>
        <row r="1634">
          <cell r="D1634" t="str">
            <v>Filled</v>
          </cell>
          <cell r="F1634">
            <v>31</v>
          </cell>
        </row>
        <row r="1635">
          <cell r="D1635" t="str">
            <v>Filled</v>
          </cell>
          <cell r="F1635">
            <v>32</v>
          </cell>
        </row>
        <row r="1636">
          <cell r="D1636" t="str">
            <v>Filled</v>
          </cell>
          <cell r="F1636">
            <v>32</v>
          </cell>
        </row>
        <row r="1637">
          <cell r="D1637" t="str">
            <v>Filled</v>
          </cell>
          <cell r="F1637">
            <v>32</v>
          </cell>
        </row>
        <row r="1638">
          <cell r="D1638" t="str">
            <v>Filled</v>
          </cell>
          <cell r="F1638">
            <v>32</v>
          </cell>
        </row>
        <row r="1639">
          <cell r="D1639" t="str">
            <v>Filled</v>
          </cell>
          <cell r="F1639">
            <v>32</v>
          </cell>
        </row>
        <row r="1640">
          <cell r="D1640" t="str">
            <v>Filled</v>
          </cell>
          <cell r="F1640">
            <v>33</v>
          </cell>
        </row>
        <row r="1641">
          <cell r="D1641" t="str">
            <v>Filled</v>
          </cell>
          <cell r="F1641">
            <v>33</v>
          </cell>
        </row>
        <row r="1642">
          <cell r="D1642" t="str">
            <v>Filled</v>
          </cell>
          <cell r="F1642">
            <v>33</v>
          </cell>
        </row>
        <row r="1643">
          <cell r="D1643" t="str">
            <v>Filled</v>
          </cell>
          <cell r="F1643">
            <v>33</v>
          </cell>
        </row>
        <row r="1644">
          <cell r="D1644" t="str">
            <v>Filled</v>
          </cell>
          <cell r="F1644">
            <v>33</v>
          </cell>
        </row>
        <row r="1645">
          <cell r="D1645" t="str">
            <v>Filled</v>
          </cell>
          <cell r="F1645">
            <v>34</v>
          </cell>
        </row>
        <row r="1646">
          <cell r="D1646" t="str">
            <v>Failed To Fill</v>
          </cell>
          <cell r="F1646">
            <v>27</v>
          </cell>
        </row>
        <row r="1647">
          <cell r="D1647" t="str">
            <v>Filled</v>
          </cell>
          <cell r="F1647">
            <v>27</v>
          </cell>
        </row>
        <row r="1648">
          <cell r="D1648" t="str">
            <v>Filled</v>
          </cell>
          <cell r="F1648">
            <v>27</v>
          </cell>
        </row>
        <row r="1649">
          <cell r="D1649" t="str">
            <v>Filled</v>
          </cell>
          <cell r="F1649">
            <v>27</v>
          </cell>
        </row>
        <row r="1650">
          <cell r="D1650" t="str">
            <v>Filled</v>
          </cell>
          <cell r="F1650">
            <v>28</v>
          </cell>
        </row>
        <row r="1651">
          <cell r="D1651" t="str">
            <v>Filled</v>
          </cell>
          <cell r="F1651">
            <v>28</v>
          </cell>
        </row>
        <row r="1652">
          <cell r="D1652" t="str">
            <v>Filled</v>
          </cell>
          <cell r="F1652">
            <v>28</v>
          </cell>
        </row>
        <row r="1653">
          <cell r="D1653" t="str">
            <v>Filled</v>
          </cell>
          <cell r="F1653">
            <v>28</v>
          </cell>
        </row>
        <row r="1654">
          <cell r="D1654" t="str">
            <v>Filled</v>
          </cell>
          <cell r="F1654">
            <v>28</v>
          </cell>
        </row>
        <row r="1655">
          <cell r="D1655" t="str">
            <v>Filled</v>
          </cell>
          <cell r="F1655">
            <v>29</v>
          </cell>
        </row>
        <row r="1656">
          <cell r="D1656" t="str">
            <v>Filled</v>
          </cell>
          <cell r="F1656">
            <v>29</v>
          </cell>
        </row>
        <row r="1657">
          <cell r="D1657" t="str">
            <v>Filled</v>
          </cell>
          <cell r="F1657">
            <v>29</v>
          </cell>
        </row>
        <row r="1658">
          <cell r="D1658" t="str">
            <v>Filled</v>
          </cell>
          <cell r="F1658">
            <v>29</v>
          </cell>
        </row>
        <row r="1659">
          <cell r="D1659" t="str">
            <v>Filled</v>
          </cell>
          <cell r="F1659">
            <v>27</v>
          </cell>
        </row>
        <row r="1660">
          <cell r="D1660" t="str">
            <v>Failed To Fill</v>
          </cell>
          <cell r="F1660">
            <v>27</v>
          </cell>
        </row>
        <row r="1661">
          <cell r="D1661" t="str">
            <v>Failed To Fill</v>
          </cell>
          <cell r="F1661">
            <v>27</v>
          </cell>
        </row>
        <row r="1662">
          <cell r="D1662" t="str">
            <v>Filled</v>
          </cell>
          <cell r="F1662">
            <v>27</v>
          </cell>
        </row>
        <row r="1663">
          <cell r="D1663" t="str">
            <v>Filled</v>
          </cell>
          <cell r="F1663">
            <v>27</v>
          </cell>
        </row>
        <row r="1664">
          <cell r="D1664" t="str">
            <v>Filled</v>
          </cell>
          <cell r="F1664">
            <v>27</v>
          </cell>
        </row>
        <row r="1665">
          <cell r="D1665" t="str">
            <v>Failed To Fill</v>
          </cell>
          <cell r="F1665">
            <v>27</v>
          </cell>
        </row>
        <row r="1666">
          <cell r="D1666" t="str">
            <v>Filled</v>
          </cell>
          <cell r="F1666">
            <v>27</v>
          </cell>
        </row>
        <row r="1667">
          <cell r="D1667" t="str">
            <v>Filled</v>
          </cell>
          <cell r="F1667">
            <v>27</v>
          </cell>
        </row>
        <row r="1668">
          <cell r="D1668" t="str">
            <v>Failed To Fill</v>
          </cell>
          <cell r="F1668">
            <v>27</v>
          </cell>
        </row>
        <row r="1669">
          <cell r="D1669" t="str">
            <v>Filled</v>
          </cell>
          <cell r="F1669">
            <v>27</v>
          </cell>
        </row>
        <row r="1670">
          <cell r="D1670" t="str">
            <v>Filled</v>
          </cell>
          <cell r="F1670">
            <v>27</v>
          </cell>
        </row>
        <row r="1671">
          <cell r="D1671" t="str">
            <v>Failed To Fill</v>
          </cell>
          <cell r="F1671">
            <v>27</v>
          </cell>
        </row>
        <row r="1672">
          <cell r="D1672" t="str">
            <v>Failed To Fill</v>
          </cell>
          <cell r="F1672">
            <v>27</v>
          </cell>
        </row>
        <row r="1673">
          <cell r="D1673" t="str">
            <v>Filled</v>
          </cell>
          <cell r="F1673">
            <v>27</v>
          </cell>
        </row>
        <row r="1674">
          <cell r="D1674" t="str">
            <v>Failed To Fill</v>
          </cell>
          <cell r="F1674">
            <v>27</v>
          </cell>
        </row>
        <row r="1675">
          <cell r="D1675" t="str">
            <v>Failed To Fill</v>
          </cell>
          <cell r="F1675">
            <v>27</v>
          </cell>
        </row>
        <row r="1676">
          <cell r="D1676" t="str">
            <v>Failed To Fill</v>
          </cell>
          <cell r="F1676">
            <v>27</v>
          </cell>
        </row>
        <row r="1677">
          <cell r="D1677" t="str">
            <v>Filled</v>
          </cell>
          <cell r="F1677">
            <v>27</v>
          </cell>
        </row>
        <row r="1678">
          <cell r="D1678" t="str">
            <v>Failed To Fill</v>
          </cell>
          <cell r="F1678">
            <v>27</v>
          </cell>
        </row>
        <row r="1679">
          <cell r="D1679" t="str">
            <v>Failed To Fill</v>
          </cell>
          <cell r="F1679">
            <v>27</v>
          </cell>
        </row>
        <row r="1680">
          <cell r="D1680" t="str">
            <v>Filled</v>
          </cell>
          <cell r="F1680">
            <v>27</v>
          </cell>
        </row>
        <row r="1681">
          <cell r="D1681" t="str">
            <v>Filled</v>
          </cell>
          <cell r="F1681">
            <v>28</v>
          </cell>
        </row>
        <row r="1682">
          <cell r="D1682" t="str">
            <v>Filled</v>
          </cell>
          <cell r="F1682">
            <v>28</v>
          </cell>
        </row>
        <row r="1683">
          <cell r="D1683" t="str">
            <v>Filled</v>
          </cell>
          <cell r="F1683">
            <v>28</v>
          </cell>
        </row>
        <row r="1684">
          <cell r="D1684" t="str">
            <v>Filled</v>
          </cell>
          <cell r="F1684">
            <v>28</v>
          </cell>
        </row>
        <row r="1685">
          <cell r="D1685" t="str">
            <v>Filled</v>
          </cell>
          <cell r="F1685">
            <v>27</v>
          </cell>
        </row>
        <row r="1686">
          <cell r="D1686" t="str">
            <v>Filled</v>
          </cell>
          <cell r="F1686">
            <v>27</v>
          </cell>
        </row>
        <row r="1687">
          <cell r="D1687" t="str">
            <v>Filled</v>
          </cell>
          <cell r="F1687">
            <v>27</v>
          </cell>
        </row>
        <row r="1688">
          <cell r="D1688" t="str">
            <v>Failed To Fill</v>
          </cell>
          <cell r="F1688">
            <v>27</v>
          </cell>
        </row>
        <row r="1689">
          <cell r="D1689" t="str">
            <v>Failed To Fill</v>
          </cell>
          <cell r="F1689">
            <v>27</v>
          </cell>
        </row>
        <row r="1690">
          <cell r="D1690" t="str">
            <v>Failed To Fill</v>
          </cell>
          <cell r="F1690">
            <v>27</v>
          </cell>
        </row>
        <row r="1691">
          <cell r="D1691" t="str">
            <v>Filled</v>
          </cell>
          <cell r="F1691">
            <v>28</v>
          </cell>
        </row>
        <row r="1692">
          <cell r="D1692" t="str">
            <v>Filled</v>
          </cell>
          <cell r="F1692">
            <v>28</v>
          </cell>
        </row>
        <row r="1693">
          <cell r="D1693" t="str">
            <v>Filled</v>
          </cell>
          <cell r="F1693">
            <v>28</v>
          </cell>
        </row>
        <row r="1694">
          <cell r="D1694" t="str">
            <v>Failed To Fill</v>
          </cell>
          <cell r="F1694">
            <v>27</v>
          </cell>
        </row>
        <row r="1695">
          <cell r="D1695" t="str">
            <v>Failed To Fill</v>
          </cell>
          <cell r="F1695">
            <v>27</v>
          </cell>
        </row>
        <row r="1696">
          <cell r="D1696" t="str">
            <v>Filled</v>
          </cell>
          <cell r="F1696">
            <v>28</v>
          </cell>
        </row>
        <row r="1697">
          <cell r="D1697" t="str">
            <v>Filled</v>
          </cell>
          <cell r="F1697">
            <v>28</v>
          </cell>
        </row>
        <row r="1698">
          <cell r="D1698" t="str">
            <v>Failed To Fill</v>
          </cell>
          <cell r="F1698">
            <v>27</v>
          </cell>
        </row>
        <row r="1699">
          <cell r="D1699" t="str">
            <v>Filled</v>
          </cell>
          <cell r="F1699">
            <v>28</v>
          </cell>
        </row>
        <row r="1700">
          <cell r="D1700" t="str">
            <v>Filled</v>
          </cell>
          <cell r="F1700">
            <v>28</v>
          </cell>
        </row>
        <row r="1701">
          <cell r="D1701" t="str">
            <v>Filled</v>
          </cell>
          <cell r="F1701">
            <v>28</v>
          </cell>
        </row>
        <row r="1702">
          <cell r="D1702" t="str">
            <v>Failed To Fill</v>
          </cell>
          <cell r="F1702">
            <v>28</v>
          </cell>
        </row>
        <row r="1703">
          <cell r="D1703" t="str">
            <v>Filled</v>
          </cell>
          <cell r="F1703">
            <v>28</v>
          </cell>
        </row>
        <row r="1704">
          <cell r="D1704" t="str">
            <v>Filled</v>
          </cell>
          <cell r="F1704">
            <v>28</v>
          </cell>
        </row>
        <row r="1705">
          <cell r="D1705" t="str">
            <v>Failed To Fill</v>
          </cell>
          <cell r="F1705">
            <v>28</v>
          </cell>
        </row>
        <row r="1706">
          <cell r="D1706" t="str">
            <v>Filled</v>
          </cell>
          <cell r="F1706">
            <v>28</v>
          </cell>
        </row>
        <row r="1707">
          <cell r="D1707" t="str">
            <v>Filled</v>
          </cell>
          <cell r="F1707">
            <v>29</v>
          </cell>
        </row>
        <row r="1708">
          <cell r="D1708" t="str">
            <v>Filled</v>
          </cell>
          <cell r="F1708">
            <v>29</v>
          </cell>
        </row>
        <row r="1709">
          <cell r="D1709" t="str">
            <v>Filled</v>
          </cell>
          <cell r="F1709">
            <v>29</v>
          </cell>
        </row>
        <row r="1710">
          <cell r="D1710" t="str">
            <v>Filled</v>
          </cell>
          <cell r="F1710">
            <v>30</v>
          </cell>
        </row>
        <row r="1711">
          <cell r="D1711" t="str">
            <v>Filled</v>
          </cell>
          <cell r="F1711">
            <v>30</v>
          </cell>
        </row>
        <row r="1712">
          <cell r="D1712" t="str">
            <v>Filled</v>
          </cell>
          <cell r="F1712">
            <v>30</v>
          </cell>
        </row>
        <row r="1713">
          <cell r="D1713" t="str">
            <v>Filled</v>
          </cell>
          <cell r="F1713">
            <v>31</v>
          </cell>
        </row>
        <row r="1714">
          <cell r="D1714" t="str">
            <v>Failed To Fill</v>
          </cell>
          <cell r="F1714">
            <v>28</v>
          </cell>
        </row>
        <row r="1715">
          <cell r="D1715" t="str">
            <v>Filled</v>
          </cell>
          <cell r="F1715">
            <v>29</v>
          </cell>
        </row>
        <row r="1716">
          <cell r="D1716" t="str">
            <v>Failed To Fill</v>
          </cell>
          <cell r="F1716">
            <v>28</v>
          </cell>
        </row>
        <row r="1717">
          <cell r="D1717" t="str">
            <v>Filled</v>
          </cell>
          <cell r="F1717">
            <v>28</v>
          </cell>
        </row>
        <row r="1718">
          <cell r="D1718" t="str">
            <v>Filled</v>
          </cell>
          <cell r="F1718">
            <v>28</v>
          </cell>
        </row>
        <row r="1719">
          <cell r="D1719" t="str">
            <v>Failed To Fill</v>
          </cell>
          <cell r="F1719">
            <v>28</v>
          </cell>
        </row>
        <row r="1720">
          <cell r="D1720" t="str">
            <v>Failed To Fill</v>
          </cell>
          <cell r="F1720">
            <v>28</v>
          </cell>
        </row>
        <row r="1721">
          <cell r="D1721" t="str">
            <v>Failed To Fill</v>
          </cell>
          <cell r="F1721">
            <v>28</v>
          </cell>
        </row>
        <row r="1722">
          <cell r="D1722" t="str">
            <v>Failed To Fill</v>
          </cell>
          <cell r="F1722">
            <v>27</v>
          </cell>
        </row>
        <row r="1723">
          <cell r="D1723" t="str">
            <v>Filled</v>
          </cell>
          <cell r="F1723">
            <v>29</v>
          </cell>
        </row>
        <row r="1724">
          <cell r="D1724" t="str">
            <v>Filled</v>
          </cell>
          <cell r="F1724">
            <v>31</v>
          </cell>
        </row>
        <row r="1725">
          <cell r="D1725" t="str">
            <v>Failed To Fill</v>
          </cell>
          <cell r="F1725">
            <v>28</v>
          </cell>
        </row>
        <row r="1726">
          <cell r="D1726" t="str">
            <v>Failed To Fill</v>
          </cell>
          <cell r="F1726">
            <v>28</v>
          </cell>
        </row>
        <row r="1727">
          <cell r="D1727" t="str">
            <v>Failed To Fill</v>
          </cell>
          <cell r="F1727">
            <v>28</v>
          </cell>
        </row>
        <row r="1728">
          <cell r="D1728" t="str">
            <v>Failed To Fill</v>
          </cell>
          <cell r="F1728">
            <v>28</v>
          </cell>
        </row>
        <row r="1729">
          <cell r="D1729" t="str">
            <v>Filled</v>
          </cell>
          <cell r="F1729">
            <v>28</v>
          </cell>
        </row>
        <row r="1730">
          <cell r="D1730" t="str">
            <v>Failed To Fill</v>
          </cell>
          <cell r="F1730">
            <v>27</v>
          </cell>
        </row>
        <row r="1731">
          <cell r="D1731" t="str">
            <v>Filled</v>
          </cell>
          <cell r="F1731">
            <v>29</v>
          </cell>
        </row>
        <row r="1732">
          <cell r="D1732" t="str">
            <v>Filled</v>
          </cell>
          <cell r="F1732">
            <v>31</v>
          </cell>
        </row>
        <row r="1733">
          <cell r="D1733" t="str">
            <v>Filled</v>
          </cell>
          <cell r="F1733">
            <v>28</v>
          </cell>
        </row>
        <row r="1734">
          <cell r="D1734" t="str">
            <v>Filled</v>
          </cell>
          <cell r="F1734">
            <v>28</v>
          </cell>
        </row>
        <row r="1735">
          <cell r="D1735" t="str">
            <v>Failed To Fill</v>
          </cell>
          <cell r="F1735">
            <v>29</v>
          </cell>
        </row>
        <row r="1736">
          <cell r="D1736" t="str">
            <v>Failed To Fill</v>
          </cell>
          <cell r="F1736">
            <v>28</v>
          </cell>
        </row>
        <row r="1737">
          <cell r="D1737" t="str">
            <v>Failed To Fill</v>
          </cell>
          <cell r="F1737">
            <v>28</v>
          </cell>
        </row>
        <row r="1738">
          <cell r="D1738" t="str">
            <v>Failed To Fill</v>
          </cell>
          <cell r="F1738">
            <v>28</v>
          </cell>
        </row>
        <row r="1739">
          <cell r="D1739" t="str">
            <v>Failed To Fill</v>
          </cell>
          <cell r="F1739">
            <v>28</v>
          </cell>
        </row>
        <row r="1740">
          <cell r="D1740" t="str">
            <v>Failed To Fill</v>
          </cell>
          <cell r="F1740">
            <v>28</v>
          </cell>
        </row>
        <row r="1741">
          <cell r="D1741" t="str">
            <v>Failed To Fill</v>
          </cell>
          <cell r="F1741">
            <v>28</v>
          </cell>
        </row>
        <row r="1742">
          <cell r="D1742" t="str">
            <v>Failed To Fill</v>
          </cell>
          <cell r="F1742">
            <v>28</v>
          </cell>
        </row>
        <row r="1743">
          <cell r="D1743" t="str">
            <v>Filled</v>
          </cell>
          <cell r="F1743">
            <v>29</v>
          </cell>
        </row>
        <row r="1744">
          <cell r="D1744" t="str">
            <v>Failed To Fill</v>
          </cell>
          <cell r="F1744">
            <v>30</v>
          </cell>
        </row>
        <row r="1745">
          <cell r="D1745" t="str">
            <v>Filled</v>
          </cell>
          <cell r="F1745">
            <v>31</v>
          </cell>
        </row>
        <row r="1746">
          <cell r="D1746" t="str">
            <v>Filled</v>
          </cell>
          <cell r="F1746">
            <v>32</v>
          </cell>
        </row>
        <row r="1747">
          <cell r="D1747" t="str">
            <v>Filled</v>
          </cell>
          <cell r="F1747">
            <v>29</v>
          </cell>
        </row>
        <row r="1748">
          <cell r="D1748" t="str">
            <v>Filled</v>
          </cell>
          <cell r="F1748">
            <v>30</v>
          </cell>
        </row>
        <row r="1749">
          <cell r="D1749" t="str">
            <v>Filled</v>
          </cell>
          <cell r="F1749">
            <v>29</v>
          </cell>
        </row>
        <row r="1750">
          <cell r="D1750" t="str">
            <v>Filled</v>
          </cell>
          <cell r="F1750">
            <v>29</v>
          </cell>
        </row>
        <row r="1751">
          <cell r="D1751" t="str">
            <v>Filled</v>
          </cell>
          <cell r="F1751">
            <v>29</v>
          </cell>
        </row>
        <row r="1752">
          <cell r="D1752" t="str">
            <v>Filled</v>
          </cell>
          <cell r="F1752">
            <v>29</v>
          </cell>
        </row>
        <row r="1753">
          <cell r="D1753" t="str">
            <v>Filled</v>
          </cell>
          <cell r="F1753">
            <v>29</v>
          </cell>
        </row>
        <row r="1754">
          <cell r="D1754" t="str">
            <v>Filled</v>
          </cell>
          <cell r="F1754">
            <v>30</v>
          </cell>
        </row>
        <row r="1755">
          <cell r="D1755" t="str">
            <v>Filled</v>
          </cell>
          <cell r="F1755">
            <v>30</v>
          </cell>
        </row>
        <row r="1756">
          <cell r="D1756" t="str">
            <v>Filled</v>
          </cell>
          <cell r="F1756">
            <v>30</v>
          </cell>
        </row>
        <row r="1757">
          <cell r="D1757" t="str">
            <v>Filled</v>
          </cell>
          <cell r="F1757">
            <v>30</v>
          </cell>
        </row>
        <row r="1758">
          <cell r="D1758" t="str">
            <v>Filled</v>
          </cell>
          <cell r="F1758">
            <v>30</v>
          </cell>
        </row>
        <row r="1759">
          <cell r="D1759" t="str">
            <v>Failed To Fill</v>
          </cell>
          <cell r="F1759">
            <v>29</v>
          </cell>
        </row>
        <row r="1760">
          <cell r="D1760" t="str">
            <v>Failed To Fill</v>
          </cell>
          <cell r="F1760">
            <v>29</v>
          </cell>
        </row>
        <row r="1761">
          <cell r="D1761" t="str">
            <v>Filled</v>
          </cell>
          <cell r="F1761">
            <v>29</v>
          </cell>
        </row>
        <row r="1762">
          <cell r="D1762" t="str">
            <v>Failed To Fill</v>
          </cell>
          <cell r="F1762">
            <v>29</v>
          </cell>
        </row>
        <row r="1763">
          <cell r="D1763" t="str">
            <v>Filled</v>
          </cell>
          <cell r="F1763">
            <v>29</v>
          </cell>
        </row>
        <row r="1764">
          <cell r="D1764" t="str">
            <v>Filled</v>
          </cell>
          <cell r="F1764">
            <v>29</v>
          </cell>
        </row>
        <row r="1765">
          <cell r="D1765" t="str">
            <v>Failed To Fill</v>
          </cell>
          <cell r="F1765">
            <v>29</v>
          </cell>
        </row>
        <row r="1766">
          <cell r="D1766" t="str">
            <v>Failed To Fill</v>
          </cell>
          <cell r="F1766">
            <v>29</v>
          </cell>
        </row>
        <row r="1767">
          <cell r="D1767" t="str">
            <v>Failed To Fill</v>
          </cell>
          <cell r="F1767">
            <v>29</v>
          </cell>
        </row>
        <row r="1768">
          <cell r="D1768" t="str">
            <v>Filled</v>
          </cell>
          <cell r="F1768">
            <v>29</v>
          </cell>
        </row>
        <row r="1769">
          <cell r="D1769" t="str">
            <v>Failed To Fill</v>
          </cell>
          <cell r="F1769">
            <v>29</v>
          </cell>
        </row>
        <row r="1770">
          <cell r="D1770" t="str">
            <v>Filled</v>
          </cell>
          <cell r="F1770">
            <v>29</v>
          </cell>
        </row>
        <row r="1771">
          <cell r="D1771" t="str">
            <v>Filled</v>
          </cell>
          <cell r="F1771">
            <v>29</v>
          </cell>
        </row>
        <row r="1772">
          <cell r="D1772" t="str">
            <v>Filled</v>
          </cell>
          <cell r="F1772">
            <v>29</v>
          </cell>
        </row>
        <row r="1773">
          <cell r="D1773" t="str">
            <v>Failed To Fill</v>
          </cell>
          <cell r="F1773">
            <v>29</v>
          </cell>
        </row>
        <row r="1774">
          <cell r="D1774" t="str">
            <v>Failed To Fill</v>
          </cell>
          <cell r="F1774">
            <v>29</v>
          </cell>
        </row>
        <row r="1775">
          <cell r="D1775" t="str">
            <v>Failed To Fill</v>
          </cell>
          <cell r="F1775">
            <v>29</v>
          </cell>
        </row>
        <row r="1776">
          <cell r="D1776" t="str">
            <v>Failed To Fill</v>
          </cell>
          <cell r="F1776">
            <v>29</v>
          </cell>
        </row>
        <row r="1777">
          <cell r="D1777" t="str">
            <v>Filled</v>
          </cell>
          <cell r="F1777">
            <v>29</v>
          </cell>
        </row>
        <row r="1778">
          <cell r="D1778" t="str">
            <v>Filled</v>
          </cell>
          <cell r="F1778">
            <v>29</v>
          </cell>
        </row>
        <row r="1779">
          <cell r="D1779" t="str">
            <v>Filled</v>
          </cell>
          <cell r="F1779">
            <v>29</v>
          </cell>
        </row>
        <row r="1780">
          <cell r="D1780" t="str">
            <v>Filled</v>
          </cell>
          <cell r="F1780">
            <v>29</v>
          </cell>
        </row>
        <row r="1781">
          <cell r="D1781" t="str">
            <v>Filled</v>
          </cell>
          <cell r="F1781">
            <v>29</v>
          </cell>
        </row>
        <row r="1782">
          <cell r="D1782" t="str">
            <v>Failed To Fill</v>
          </cell>
          <cell r="F1782">
            <v>29</v>
          </cell>
        </row>
        <row r="1783">
          <cell r="D1783" t="str">
            <v>Filled</v>
          </cell>
          <cell r="F1783">
            <v>29</v>
          </cell>
        </row>
        <row r="1784">
          <cell r="D1784" t="str">
            <v>Filled</v>
          </cell>
          <cell r="F1784">
            <v>29</v>
          </cell>
        </row>
        <row r="1785">
          <cell r="D1785" t="str">
            <v>Filled</v>
          </cell>
          <cell r="F1785">
            <v>29</v>
          </cell>
        </row>
        <row r="1786">
          <cell r="D1786" t="str">
            <v>Filled</v>
          </cell>
          <cell r="F1786">
            <v>30</v>
          </cell>
        </row>
        <row r="1787">
          <cell r="D1787" t="str">
            <v>Filled</v>
          </cell>
          <cell r="F1787">
            <v>30</v>
          </cell>
        </row>
        <row r="1788">
          <cell r="D1788" t="str">
            <v>Failed To Fill</v>
          </cell>
          <cell r="F1788">
            <v>29</v>
          </cell>
        </row>
        <row r="1789">
          <cell r="D1789" t="str">
            <v>Filled</v>
          </cell>
          <cell r="F1789">
            <v>30</v>
          </cell>
        </row>
        <row r="1790">
          <cell r="D1790" t="str">
            <v>Filled</v>
          </cell>
          <cell r="F1790">
            <v>30</v>
          </cell>
        </row>
        <row r="1791">
          <cell r="D1791" t="str">
            <v>Filled</v>
          </cell>
          <cell r="F1791">
            <v>36</v>
          </cell>
        </row>
        <row r="1792">
          <cell r="D1792" t="str">
            <v>Filled</v>
          </cell>
          <cell r="F1792">
            <v>36</v>
          </cell>
        </row>
        <row r="1793">
          <cell r="D1793" t="str">
            <v>Filled</v>
          </cell>
          <cell r="F1793">
            <v>33</v>
          </cell>
        </row>
        <row r="1794">
          <cell r="D1794" t="str">
            <v>Filled</v>
          </cell>
          <cell r="F1794">
            <v>32</v>
          </cell>
        </row>
        <row r="1795">
          <cell r="D1795" t="str">
            <v>Filled</v>
          </cell>
          <cell r="F1795">
            <v>30</v>
          </cell>
        </row>
        <row r="1796">
          <cell r="D1796" t="str">
            <v>Filled</v>
          </cell>
          <cell r="F1796">
            <v>30</v>
          </cell>
        </row>
        <row r="1797">
          <cell r="D1797" t="str">
            <v>Filled</v>
          </cell>
          <cell r="F1797">
            <v>30</v>
          </cell>
        </row>
        <row r="1798">
          <cell r="D1798" t="str">
            <v>Failed To Fill</v>
          </cell>
          <cell r="F1798">
            <v>30</v>
          </cell>
        </row>
        <row r="1799">
          <cell r="D1799" t="str">
            <v>Failed To Fill</v>
          </cell>
          <cell r="F1799">
            <v>30</v>
          </cell>
        </row>
        <row r="1800">
          <cell r="D1800" t="str">
            <v>Filled</v>
          </cell>
          <cell r="F1800">
            <v>30</v>
          </cell>
        </row>
        <row r="1801">
          <cell r="D1801" t="str">
            <v>Filled</v>
          </cell>
          <cell r="F1801">
            <v>35</v>
          </cell>
        </row>
        <row r="1802">
          <cell r="D1802" t="str">
            <v>Filled</v>
          </cell>
          <cell r="F1802">
            <v>32</v>
          </cell>
        </row>
        <row r="1803">
          <cell r="D1803" t="str">
            <v>Filled</v>
          </cell>
          <cell r="F1803">
            <v>32</v>
          </cell>
        </row>
        <row r="1804">
          <cell r="D1804" t="str">
            <v>Filled</v>
          </cell>
          <cell r="F1804">
            <v>35</v>
          </cell>
        </row>
        <row r="1805">
          <cell r="D1805" t="str">
            <v>Filled</v>
          </cell>
          <cell r="F1805">
            <v>35</v>
          </cell>
        </row>
        <row r="1806">
          <cell r="D1806" t="str">
            <v>Filled</v>
          </cell>
          <cell r="F1806">
            <v>30</v>
          </cell>
        </row>
        <row r="1807">
          <cell r="D1807" t="str">
            <v>Filled</v>
          </cell>
          <cell r="F1807">
            <v>30</v>
          </cell>
        </row>
        <row r="1808">
          <cell r="D1808" t="str">
            <v>Filled</v>
          </cell>
          <cell r="F1808">
            <v>30</v>
          </cell>
        </row>
        <row r="1809">
          <cell r="D1809" t="str">
            <v>Filled</v>
          </cell>
          <cell r="F1809">
            <v>31</v>
          </cell>
        </row>
        <row r="1810">
          <cell r="D1810" t="str">
            <v>Filled</v>
          </cell>
          <cell r="F1810">
            <v>31</v>
          </cell>
        </row>
        <row r="1811">
          <cell r="D1811" t="str">
            <v>Filled</v>
          </cell>
          <cell r="F1811">
            <v>31</v>
          </cell>
        </row>
        <row r="1812">
          <cell r="D1812" t="str">
            <v>Filled</v>
          </cell>
          <cell r="F1812">
            <v>31</v>
          </cell>
        </row>
        <row r="1813">
          <cell r="D1813" t="str">
            <v>Filled</v>
          </cell>
          <cell r="F1813">
            <v>32</v>
          </cell>
        </row>
        <row r="1814">
          <cell r="D1814" t="str">
            <v>Filled</v>
          </cell>
          <cell r="F1814">
            <v>31</v>
          </cell>
        </row>
        <row r="1815">
          <cell r="D1815" t="str">
            <v>Filled</v>
          </cell>
          <cell r="F1815">
            <v>31</v>
          </cell>
        </row>
        <row r="1816">
          <cell r="D1816" t="str">
            <v>Filled</v>
          </cell>
          <cell r="F1816">
            <v>31</v>
          </cell>
        </row>
        <row r="1817">
          <cell r="D1817" t="str">
            <v>Filled</v>
          </cell>
          <cell r="F1817">
            <v>31</v>
          </cell>
        </row>
        <row r="1818">
          <cell r="D1818" t="str">
            <v>Failed To Fill</v>
          </cell>
          <cell r="F1818">
            <v>31</v>
          </cell>
        </row>
        <row r="1819">
          <cell r="D1819" t="str">
            <v>Filled</v>
          </cell>
          <cell r="F1819">
            <v>31</v>
          </cell>
        </row>
        <row r="1820">
          <cell r="D1820" t="str">
            <v>Filled</v>
          </cell>
          <cell r="F1820">
            <v>31</v>
          </cell>
        </row>
        <row r="1821">
          <cell r="D1821" t="str">
            <v>Filled</v>
          </cell>
          <cell r="F1821">
            <v>31</v>
          </cell>
        </row>
        <row r="1822">
          <cell r="D1822" t="str">
            <v>Failed To Fill</v>
          </cell>
          <cell r="F1822">
            <v>31</v>
          </cell>
        </row>
        <row r="1823">
          <cell r="D1823" t="str">
            <v>Failed To Fill</v>
          </cell>
          <cell r="F1823">
            <v>32</v>
          </cell>
        </row>
        <row r="1824">
          <cell r="D1824" t="str">
            <v>Filled</v>
          </cell>
          <cell r="F1824">
            <v>31</v>
          </cell>
        </row>
        <row r="1825">
          <cell r="D1825" t="str">
            <v>Filled</v>
          </cell>
          <cell r="F1825">
            <v>31</v>
          </cell>
        </row>
        <row r="1826">
          <cell r="D1826" t="str">
            <v>Filled</v>
          </cell>
          <cell r="F1826">
            <v>31</v>
          </cell>
        </row>
        <row r="1827">
          <cell r="D1827" t="str">
            <v>Filled</v>
          </cell>
          <cell r="F1827">
            <v>31</v>
          </cell>
        </row>
        <row r="1828">
          <cell r="D1828" t="str">
            <v>Filled</v>
          </cell>
          <cell r="F1828">
            <v>31</v>
          </cell>
        </row>
        <row r="1829">
          <cell r="D1829" t="str">
            <v>Filled</v>
          </cell>
          <cell r="F1829">
            <v>31</v>
          </cell>
        </row>
        <row r="1830">
          <cell r="D1830" t="str">
            <v>Failed To Fill</v>
          </cell>
          <cell r="F1830">
            <v>31</v>
          </cell>
        </row>
        <row r="1831">
          <cell r="D1831" t="str">
            <v>Filled</v>
          </cell>
          <cell r="F1831">
            <v>31</v>
          </cell>
        </row>
        <row r="1832">
          <cell r="D1832" t="str">
            <v>Filled</v>
          </cell>
          <cell r="F1832">
            <v>31</v>
          </cell>
        </row>
        <row r="1833">
          <cell r="D1833" t="str">
            <v>Filled</v>
          </cell>
          <cell r="F1833">
            <v>32</v>
          </cell>
        </row>
        <row r="1834">
          <cell r="D1834" t="str">
            <v>Filled</v>
          </cell>
          <cell r="F1834">
            <v>32</v>
          </cell>
        </row>
        <row r="1835">
          <cell r="D1835" t="str">
            <v>Filled</v>
          </cell>
          <cell r="F1835">
            <v>32</v>
          </cell>
        </row>
        <row r="1836">
          <cell r="D1836" t="str">
            <v>Filled</v>
          </cell>
          <cell r="F1836">
            <v>32</v>
          </cell>
        </row>
        <row r="1837">
          <cell r="D1837" t="str">
            <v>Filled</v>
          </cell>
          <cell r="F1837">
            <v>32</v>
          </cell>
        </row>
        <row r="1838">
          <cell r="D1838" t="str">
            <v>Filled</v>
          </cell>
          <cell r="F1838">
            <v>33</v>
          </cell>
        </row>
        <row r="1839">
          <cell r="D1839" t="str">
            <v>Filled</v>
          </cell>
          <cell r="F1839">
            <v>33</v>
          </cell>
        </row>
        <row r="1840">
          <cell r="D1840" t="str">
            <v>Filled</v>
          </cell>
          <cell r="F1840">
            <v>33</v>
          </cell>
        </row>
        <row r="1841">
          <cell r="D1841" t="str">
            <v>Filled</v>
          </cell>
          <cell r="F1841">
            <v>33</v>
          </cell>
        </row>
        <row r="1842">
          <cell r="D1842" t="str">
            <v>Filled</v>
          </cell>
          <cell r="F1842">
            <v>33</v>
          </cell>
        </row>
        <row r="1843">
          <cell r="D1843" t="str">
            <v>Filled</v>
          </cell>
          <cell r="F1843">
            <v>34</v>
          </cell>
        </row>
        <row r="1844">
          <cell r="D1844" t="str">
            <v>Filled</v>
          </cell>
          <cell r="F1844">
            <v>34</v>
          </cell>
        </row>
        <row r="1845">
          <cell r="D1845" t="str">
            <v>Filled</v>
          </cell>
          <cell r="F1845">
            <v>34</v>
          </cell>
        </row>
        <row r="1846">
          <cell r="D1846" t="str">
            <v>Filled</v>
          </cell>
          <cell r="F1846">
            <v>34</v>
          </cell>
        </row>
        <row r="1847">
          <cell r="D1847" t="str">
            <v>Filled</v>
          </cell>
          <cell r="F1847">
            <v>34</v>
          </cell>
        </row>
        <row r="1848">
          <cell r="D1848" t="str">
            <v>Filled</v>
          </cell>
          <cell r="F1848">
            <v>35</v>
          </cell>
        </row>
        <row r="1849">
          <cell r="D1849" t="str">
            <v>Filled</v>
          </cell>
          <cell r="F1849">
            <v>35</v>
          </cell>
        </row>
        <row r="1850">
          <cell r="D1850" t="str">
            <v>Filled</v>
          </cell>
          <cell r="F1850">
            <v>35</v>
          </cell>
        </row>
        <row r="1851">
          <cell r="D1851" t="str">
            <v>Filled</v>
          </cell>
          <cell r="F1851">
            <v>35</v>
          </cell>
        </row>
        <row r="1852">
          <cell r="D1852" t="str">
            <v>Failed To Fill</v>
          </cell>
          <cell r="F1852">
            <v>30</v>
          </cell>
        </row>
        <row r="1853">
          <cell r="D1853" t="str">
            <v>Filled</v>
          </cell>
          <cell r="F1853">
            <v>34</v>
          </cell>
        </row>
        <row r="1854">
          <cell r="D1854" t="str">
            <v>Filled</v>
          </cell>
          <cell r="F1854">
            <v>34</v>
          </cell>
        </row>
        <row r="1855">
          <cell r="D1855" t="str">
            <v>Filled</v>
          </cell>
          <cell r="F1855">
            <v>36</v>
          </cell>
        </row>
        <row r="1856">
          <cell r="D1856" t="str">
            <v>Filled</v>
          </cell>
          <cell r="F1856">
            <v>36</v>
          </cell>
        </row>
        <row r="1857">
          <cell r="D1857" t="str">
            <v>Filled</v>
          </cell>
          <cell r="F1857">
            <v>36</v>
          </cell>
        </row>
        <row r="1858">
          <cell r="D1858" t="str">
            <v>Filled</v>
          </cell>
          <cell r="F1858">
            <v>31</v>
          </cell>
        </row>
        <row r="1859">
          <cell r="D1859" t="str">
            <v>Filled</v>
          </cell>
          <cell r="F1859">
            <v>32</v>
          </cell>
        </row>
        <row r="1860">
          <cell r="D1860" t="str">
            <v>Filled</v>
          </cell>
          <cell r="F1860">
            <v>31</v>
          </cell>
        </row>
        <row r="1861">
          <cell r="D1861" t="str">
            <v>Filled</v>
          </cell>
          <cell r="F1861">
            <v>31</v>
          </cell>
        </row>
        <row r="1862">
          <cell r="D1862" t="str">
            <v>Filled</v>
          </cell>
          <cell r="F1862">
            <v>31</v>
          </cell>
        </row>
        <row r="1863">
          <cell r="D1863" t="str">
            <v>Failed To Fill</v>
          </cell>
          <cell r="F1863">
            <v>31</v>
          </cell>
        </row>
        <row r="1864">
          <cell r="D1864" t="str">
            <v>Failed To Fill</v>
          </cell>
          <cell r="F1864">
            <v>31</v>
          </cell>
        </row>
        <row r="1865">
          <cell r="D1865" t="str">
            <v>Filled</v>
          </cell>
          <cell r="F1865">
            <v>31</v>
          </cell>
        </row>
        <row r="1866">
          <cell r="D1866" t="str">
            <v>Filled</v>
          </cell>
          <cell r="F1866">
            <v>32</v>
          </cell>
        </row>
        <row r="1867">
          <cell r="D1867" t="str">
            <v>Filled</v>
          </cell>
          <cell r="F1867">
            <v>32</v>
          </cell>
        </row>
        <row r="1868">
          <cell r="D1868" t="str">
            <v>Filled</v>
          </cell>
          <cell r="F1868">
            <v>32</v>
          </cell>
        </row>
        <row r="1869">
          <cell r="D1869" t="str">
            <v>Filled</v>
          </cell>
          <cell r="F1869">
            <v>32</v>
          </cell>
        </row>
        <row r="1870">
          <cell r="D1870" t="str">
            <v>Filled</v>
          </cell>
          <cell r="F1870">
            <v>34</v>
          </cell>
        </row>
        <row r="1871">
          <cell r="D1871" t="str">
            <v>Failed To Fill</v>
          </cell>
          <cell r="F1871">
            <v>31</v>
          </cell>
        </row>
        <row r="1872">
          <cell r="D1872" t="str">
            <v>Filled</v>
          </cell>
          <cell r="F1872">
            <v>35</v>
          </cell>
        </row>
        <row r="1873">
          <cell r="D1873" t="str">
            <v>Failed To Fill</v>
          </cell>
          <cell r="F1873">
            <v>31</v>
          </cell>
        </row>
        <row r="1874">
          <cell r="D1874" t="str">
            <v>Failed To Fill</v>
          </cell>
          <cell r="F1874">
            <v>31</v>
          </cell>
        </row>
        <row r="1875">
          <cell r="D1875" t="str">
            <v>Filled</v>
          </cell>
          <cell r="F1875">
            <v>33</v>
          </cell>
        </row>
        <row r="1876">
          <cell r="D1876" t="str">
            <v>Filled</v>
          </cell>
          <cell r="F1876">
            <v>33</v>
          </cell>
        </row>
        <row r="1877">
          <cell r="D1877" t="str">
            <v>Filled</v>
          </cell>
          <cell r="F1877">
            <v>32</v>
          </cell>
        </row>
        <row r="1878">
          <cell r="D1878" t="str">
            <v>Filled</v>
          </cell>
          <cell r="F1878">
            <v>32</v>
          </cell>
        </row>
        <row r="1879">
          <cell r="D1879" t="str">
            <v>Filled</v>
          </cell>
          <cell r="F1879">
            <v>32</v>
          </cell>
        </row>
        <row r="1880">
          <cell r="D1880" t="str">
            <v>Filled</v>
          </cell>
          <cell r="F1880">
            <v>32</v>
          </cell>
        </row>
        <row r="1881">
          <cell r="D1881" t="str">
            <v>Filled</v>
          </cell>
          <cell r="F1881">
            <v>32</v>
          </cell>
        </row>
        <row r="1882">
          <cell r="D1882" t="str">
            <v>Filled</v>
          </cell>
          <cell r="F1882">
            <v>32</v>
          </cell>
        </row>
        <row r="1883">
          <cell r="D1883" t="str">
            <v>Filled</v>
          </cell>
          <cell r="F1883">
            <v>32</v>
          </cell>
        </row>
        <row r="1884">
          <cell r="D1884" t="str">
            <v>Filled</v>
          </cell>
          <cell r="F1884">
            <v>32</v>
          </cell>
        </row>
        <row r="1885">
          <cell r="D1885" t="str">
            <v>Filled</v>
          </cell>
          <cell r="F1885">
            <v>32</v>
          </cell>
        </row>
        <row r="1886">
          <cell r="D1886" t="str">
            <v>Filled</v>
          </cell>
          <cell r="F1886">
            <v>32</v>
          </cell>
        </row>
        <row r="1887">
          <cell r="D1887" t="str">
            <v>Failed To Fill</v>
          </cell>
          <cell r="F1887">
            <v>35</v>
          </cell>
        </row>
        <row r="1888">
          <cell r="D1888" t="str">
            <v>Filled</v>
          </cell>
          <cell r="F1888">
            <v>32</v>
          </cell>
        </row>
        <row r="1889">
          <cell r="D1889" t="str">
            <v>Filled</v>
          </cell>
          <cell r="F1889">
            <v>31</v>
          </cell>
        </row>
        <row r="1890">
          <cell r="D1890" t="str">
            <v>Filled</v>
          </cell>
          <cell r="F1890">
            <v>32</v>
          </cell>
        </row>
        <row r="1891">
          <cell r="D1891" t="str">
            <v>Filled</v>
          </cell>
          <cell r="F1891">
            <v>32</v>
          </cell>
        </row>
        <row r="1892">
          <cell r="D1892" t="str">
            <v>Filled</v>
          </cell>
          <cell r="F1892">
            <v>32</v>
          </cell>
        </row>
        <row r="1893">
          <cell r="D1893" t="str">
            <v>Filled</v>
          </cell>
          <cell r="F1893">
            <v>32</v>
          </cell>
        </row>
        <row r="1894">
          <cell r="D1894" t="str">
            <v>Filled</v>
          </cell>
          <cell r="F1894">
            <v>32</v>
          </cell>
        </row>
        <row r="1895">
          <cell r="D1895" t="str">
            <v>Filled</v>
          </cell>
          <cell r="F1895">
            <v>33</v>
          </cell>
        </row>
        <row r="1896">
          <cell r="D1896" t="str">
            <v>Filled</v>
          </cell>
          <cell r="F1896">
            <v>33</v>
          </cell>
        </row>
        <row r="1897">
          <cell r="D1897" t="str">
            <v>Filled</v>
          </cell>
          <cell r="F1897">
            <v>33</v>
          </cell>
        </row>
        <row r="1898">
          <cell r="D1898" t="str">
            <v>Filled</v>
          </cell>
          <cell r="F1898">
            <v>33</v>
          </cell>
        </row>
        <row r="1899">
          <cell r="D1899" t="str">
            <v>Filled</v>
          </cell>
          <cell r="F1899">
            <v>33</v>
          </cell>
        </row>
        <row r="1900">
          <cell r="D1900" t="str">
            <v>Filled</v>
          </cell>
          <cell r="F1900">
            <v>34</v>
          </cell>
        </row>
        <row r="1901">
          <cell r="D1901" t="str">
            <v>Filled</v>
          </cell>
          <cell r="F1901">
            <v>34</v>
          </cell>
        </row>
        <row r="1902">
          <cell r="D1902" t="str">
            <v>Filled</v>
          </cell>
          <cell r="F1902">
            <v>34</v>
          </cell>
        </row>
        <row r="1903">
          <cell r="D1903" t="str">
            <v>Filled</v>
          </cell>
          <cell r="F1903">
            <v>34</v>
          </cell>
        </row>
        <row r="1904">
          <cell r="D1904" t="str">
            <v>Filled</v>
          </cell>
          <cell r="F1904">
            <v>34</v>
          </cell>
        </row>
        <row r="1905">
          <cell r="D1905" t="str">
            <v>Filled</v>
          </cell>
          <cell r="F1905">
            <v>35</v>
          </cell>
        </row>
        <row r="1906">
          <cell r="D1906" t="str">
            <v>Filled</v>
          </cell>
          <cell r="F1906">
            <v>35</v>
          </cell>
        </row>
        <row r="1907">
          <cell r="D1907" t="str">
            <v>Filled</v>
          </cell>
          <cell r="F1907">
            <v>35</v>
          </cell>
        </row>
        <row r="1908">
          <cell r="D1908" t="str">
            <v>Filled</v>
          </cell>
          <cell r="F1908">
            <v>32</v>
          </cell>
        </row>
        <row r="1909">
          <cell r="D1909" t="str">
            <v>Filled</v>
          </cell>
          <cell r="F1909">
            <v>32</v>
          </cell>
        </row>
        <row r="1910">
          <cell r="D1910" t="str">
            <v>Filled</v>
          </cell>
          <cell r="F1910">
            <v>32</v>
          </cell>
        </row>
        <row r="1911">
          <cell r="D1911" t="str">
            <v>Filled</v>
          </cell>
          <cell r="F1911">
            <v>31</v>
          </cell>
        </row>
        <row r="1912">
          <cell r="D1912" t="str">
            <v>Filled</v>
          </cell>
          <cell r="F1912">
            <v>31</v>
          </cell>
        </row>
        <row r="1913">
          <cell r="D1913" t="str">
            <v>Filled</v>
          </cell>
          <cell r="F1913">
            <v>31</v>
          </cell>
        </row>
        <row r="1914">
          <cell r="D1914" t="str">
            <v>Filled</v>
          </cell>
          <cell r="F1914">
            <v>32</v>
          </cell>
        </row>
        <row r="1915">
          <cell r="D1915" t="str">
            <v>Failed To Fill</v>
          </cell>
          <cell r="F1915">
            <v>32</v>
          </cell>
        </row>
        <row r="1916">
          <cell r="D1916" t="str">
            <v>Failed To Fill</v>
          </cell>
          <cell r="F1916">
            <v>32</v>
          </cell>
        </row>
        <row r="1917">
          <cell r="D1917" t="str">
            <v>Filled</v>
          </cell>
          <cell r="F1917">
            <v>32</v>
          </cell>
        </row>
        <row r="1918">
          <cell r="D1918" t="str">
            <v>Filled</v>
          </cell>
          <cell r="F1918">
            <v>32</v>
          </cell>
        </row>
        <row r="1919">
          <cell r="D1919" t="str">
            <v>Failed To Fill</v>
          </cell>
          <cell r="F1919">
            <v>32</v>
          </cell>
        </row>
        <row r="1920">
          <cell r="D1920" t="str">
            <v>Failed To Fill</v>
          </cell>
          <cell r="F1920">
            <v>32</v>
          </cell>
        </row>
        <row r="1921">
          <cell r="D1921" t="str">
            <v>Failed To Fill</v>
          </cell>
          <cell r="F1921">
            <v>32</v>
          </cell>
        </row>
        <row r="1922">
          <cell r="D1922" t="str">
            <v>Failed To Fill</v>
          </cell>
          <cell r="F1922">
            <v>32</v>
          </cell>
        </row>
        <row r="1923">
          <cell r="D1923" t="str">
            <v>Filled</v>
          </cell>
          <cell r="F1923">
            <v>32</v>
          </cell>
        </row>
        <row r="1924">
          <cell r="D1924" t="str">
            <v>Filled</v>
          </cell>
          <cell r="F1924">
            <v>32</v>
          </cell>
        </row>
        <row r="1925">
          <cell r="D1925" t="str">
            <v>Failed To Fill</v>
          </cell>
          <cell r="F1925">
            <v>30</v>
          </cell>
        </row>
        <row r="1926">
          <cell r="D1926" t="str">
            <v>Filled</v>
          </cell>
          <cell r="F1926">
            <v>33</v>
          </cell>
        </row>
        <row r="1927">
          <cell r="D1927" t="str">
            <v>Failed To Fill</v>
          </cell>
          <cell r="F1927">
            <v>33</v>
          </cell>
        </row>
        <row r="1928">
          <cell r="D1928" t="str">
            <v>Filled</v>
          </cell>
          <cell r="F1928">
            <v>33</v>
          </cell>
        </row>
        <row r="1929">
          <cell r="D1929" t="str">
            <v>Failed To Fill</v>
          </cell>
          <cell r="F1929">
            <v>32</v>
          </cell>
        </row>
        <row r="1930">
          <cell r="D1930" t="str">
            <v>Filled</v>
          </cell>
          <cell r="F1930">
            <v>36</v>
          </cell>
        </row>
        <row r="1931">
          <cell r="D1931" t="str">
            <v>Failed To Fill</v>
          </cell>
          <cell r="F1931">
            <v>33</v>
          </cell>
        </row>
        <row r="1932">
          <cell r="D1932" t="str">
            <v>Failed To Fill</v>
          </cell>
          <cell r="F1932">
            <v>33</v>
          </cell>
        </row>
        <row r="1933">
          <cell r="D1933" t="str">
            <v>Filled</v>
          </cell>
          <cell r="F1933">
            <v>33</v>
          </cell>
        </row>
        <row r="1934">
          <cell r="D1934" t="str">
            <v>Filled</v>
          </cell>
          <cell r="F1934">
            <v>33</v>
          </cell>
        </row>
        <row r="1935">
          <cell r="D1935" t="str">
            <v>Filled</v>
          </cell>
          <cell r="F1935">
            <v>33</v>
          </cell>
        </row>
        <row r="1936">
          <cell r="D1936" t="str">
            <v>Filled</v>
          </cell>
          <cell r="F1936">
            <v>33</v>
          </cell>
        </row>
        <row r="1937">
          <cell r="D1937" t="str">
            <v>Failed To Fill</v>
          </cell>
          <cell r="F1937">
            <v>32</v>
          </cell>
        </row>
        <row r="1938">
          <cell r="D1938" t="str">
            <v>Filled</v>
          </cell>
          <cell r="F1938">
            <v>33</v>
          </cell>
        </row>
        <row r="1939">
          <cell r="D1939" t="str">
            <v>Filled</v>
          </cell>
          <cell r="F1939">
            <v>33</v>
          </cell>
        </row>
        <row r="1940">
          <cell r="D1940" t="str">
            <v>Filled</v>
          </cell>
          <cell r="F1940">
            <v>35</v>
          </cell>
        </row>
        <row r="1941">
          <cell r="D1941" t="str">
            <v>Filled</v>
          </cell>
          <cell r="F1941">
            <v>36</v>
          </cell>
        </row>
        <row r="1942">
          <cell r="D1942" t="str">
            <v>Filled</v>
          </cell>
          <cell r="F1942">
            <v>36</v>
          </cell>
        </row>
        <row r="1943">
          <cell r="D1943" t="str">
            <v>Filled</v>
          </cell>
          <cell r="F1943">
            <v>36</v>
          </cell>
        </row>
        <row r="1944">
          <cell r="D1944" t="str">
            <v>Filled</v>
          </cell>
          <cell r="F1944">
            <v>36</v>
          </cell>
        </row>
        <row r="1945">
          <cell r="D1945" t="str">
            <v>Filled</v>
          </cell>
          <cell r="F1945">
            <v>33</v>
          </cell>
        </row>
        <row r="1946">
          <cell r="D1946" t="str">
            <v>Filled</v>
          </cell>
          <cell r="F1946">
            <v>33</v>
          </cell>
        </row>
        <row r="1947">
          <cell r="D1947" t="str">
            <v>Filled</v>
          </cell>
          <cell r="F1947">
            <v>34</v>
          </cell>
        </row>
        <row r="1948">
          <cell r="D1948" t="str">
            <v>Filled</v>
          </cell>
          <cell r="F1948">
            <v>34</v>
          </cell>
        </row>
        <row r="1949">
          <cell r="D1949" t="str">
            <v>Filled</v>
          </cell>
          <cell r="F1949">
            <v>34</v>
          </cell>
        </row>
        <row r="1950">
          <cell r="D1950" t="str">
            <v>Filled</v>
          </cell>
          <cell r="F1950">
            <v>34</v>
          </cell>
        </row>
        <row r="1951">
          <cell r="D1951" t="str">
            <v>Filled</v>
          </cell>
          <cell r="F1951">
            <v>34</v>
          </cell>
        </row>
        <row r="1952">
          <cell r="D1952" t="str">
            <v>Filled</v>
          </cell>
          <cell r="F1952">
            <v>34</v>
          </cell>
        </row>
        <row r="1953">
          <cell r="D1953" t="str">
            <v>Filled</v>
          </cell>
          <cell r="F1953">
            <v>34</v>
          </cell>
        </row>
        <row r="1954">
          <cell r="D1954" t="str">
            <v>Failed To Fill</v>
          </cell>
          <cell r="F1954">
            <v>33</v>
          </cell>
        </row>
        <row r="1955">
          <cell r="D1955" t="str">
            <v>Filled</v>
          </cell>
          <cell r="F1955">
            <v>33</v>
          </cell>
        </row>
        <row r="1956">
          <cell r="D1956" t="str">
            <v>Filled</v>
          </cell>
          <cell r="F1956">
            <v>33</v>
          </cell>
        </row>
        <row r="1957">
          <cell r="D1957" t="str">
            <v>Filled</v>
          </cell>
          <cell r="F1957">
            <v>33</v>
          </cell>
        </row>
        <row r="1958">
          <cell r="D1958" t="str">
            <v>Filled</v>
          </cell>
          <cell r="F1958">
            <v>33</v>
          </cell>
        </row>
        <row r="1959">
          <cell r="D1959" t="str">
            <v>Failed To Fill</v>
          </cell>
          <cell r="F1959">
            <v>33</v>
          </cell>
        </row>
        <row r="1960">
          <cell r="D1960" t="str">
            <v>Failed To Fill</v>
          </cell>
          <cell r="F1960">
            <v>33</v>
          </cell>
        </row>
        <row r="1961">
          <cell r="D1961" t="str">
            <v>Filled</v>
          </cell>
          <cell r="F1961">
            <v>33</v>
          </cell>
        </row>
        <row r="1962">
          <cell r="D1962" t="str">
            <v>Filled</v>
          </cell>
          <cell r="F1962">
            <v>34</v>
          </cell>
        </row>
        <row r="1963">
          <cell r="D1963" t="str">
            <v>Failed To Fill</v>
          </cell>
          <cell r="F1963">
            <v>33</v>
          </cell>
        </row>
        <row r="1964">
          <cell r="D1964" t="str">
            <v>Filled</v>
          </cell>
          <cell r="F1964">
            <v>34</v>
          </cell>
        </row>
        <row r="1965">
          <cell r="D1965" t="str">
            <v>Filled</v>
          </cell>
          <cell r="F1965">
            <v>29</v>
          </cell>
        </row>
        <row r="1966">
          <cell r="D1966" t="str">
            <v>Filled</v>
          </cell>
          <cell r="F1966">
            <v>30</v>
          </cell>
        </row>
        <row r="1967">
          <cell r="D1967" t="str">
            <v>Filled</v>
          </cell>
          <cell r="F1967">
            <v>30</v>
          </cell>
        </row>
        <row r="1968">
          <cell r="D1968" t="str">
            <v>Filled</v>
          </cell>
          <cell r="F1968">
            <v>30</v>
          </cell>
        </row>
        <row r="1969">
          <cell r="D1969" t="str">
            <v>Filled</v>
          </cell>
          <cell r="F1969">
            <v>31</v>
          </cell>
        </row>
        <row r="1970">
          <cell r="D1970" t="str">
            <v>Filled</v>
          </cell>
          <cell r="F1970">
            <v>31</v>
          </cell>
        </row>
        <row r="1971">
          <cell r="D1971" t="str">
            <v>Filled</v>
          </cell>
          <cell r="F1971">
            <v>31</v>
          </cell>
        </row>
        <row r="1972">
          <cell r="D1972" t="str">
            <v>Filled</v>
          </cell>
          <cell r="F1972">
            <v>31</v>
          </cell>
        </row>
        <row r="1973">
          <cell r="D1973" t="str">
            <v>Filled</v>
          </cell>
          <cell r="F1973">
            <v>31</v>
          </cell>
        </row>
        <row r="1974">
          <cell r="D1974" t="str">
            <v>Filled</v>
          </cell>
          <cell r="F1974">
            <v>32</v>
          </cell>
        </row>
        <row r="1975">
          <cell r="D1975" t="str">
            <v>Filled</v>
          </cell>
          <cell r="F1975">
            <v>32</v>
          </cell>
        </row>
        <row r="1976">
          <cell r="D1976" t="str">
            <v>Filled</v>
          </cell>
          <cell r="F1976">
            <v>32</v>
          </cell>
        </row>
        <row r="1977">
          <cell r="D1977" t="str">
            <v>Filled</v>
          </cell>
          <cell r="F1977">
            <v>32</v>
          </cell>
        </row>
        <row r="1978">
          <cell r="D1978" t="str">
            <v>Filled</v>
          </cell>
          <cell r="F1978">
            <v>32</v>
          </cell>
        </row>
        <row r="1979">
          <cell r="D1979" t="str">
            <v>Filled</v>
          </cell>
          <cell r="F1979">
            <v>33</v>
          </cell>
        </row>
        <row r="1980">
          <cell r="D1980" t="str">
            <v>Filled</v>
          </cell>
          <cell r="F1980">
            <v>33</v>
          </cell>
        </row>
        <row r="1981">
          <cell r="D1981" t="str">
            <v>Filled</v>
          </cell>
          <cell r="F1981">
            <v>33</v>
          </cell>
        </row>
        <row r="1982">
          <cell r="D1982" t="str">
            <v>Filled</v>
          </cell>
          <cell r="F1982">
            <v>33</v>
          </cell>
        </row>
        <row r="1983">
          <cell r="D1983" t="str">
            <v>Filled</v>
          </cell>
          <cell r="F1983">
            <v>33</v>
          </cell>
        </row>
        <row r="1984">
          <cell r="D1984" t="str">
            <v>Filled</v>
          </cell>
          <cell r="F1984">
            <v>34</v>
          </cell>
        </row>
        <row r="1985">
          <cell r="D1985" t="str">
            <v>Filled</v>
          </cell>
          <cell r="F1985">
            <v>34</v>
          </cell>
        </row>
        <row r="1986">
          <cell r="D1986" t="str">
            <v>Filled</v>
          </cell>
          <cell r="F1986">
            <v>34</v>
          </cell>
        </row>
        <row r="1987">
          <cell r="D1987" t="str">
            <v>Filled</v>
          </cell>
          <cell r="F1987">
            <v>34</v>
          </cell>
        </row>
        <row r="1988">
          <cell r="D1988" t="str">
            <v>Filled</v>
          </cell>
          <cell r="F1988">
            <v>34</v>
          </cell>
        </row>
        <row r="1989">
          <cell r="D1989" t="str">
            <v>Filled</v>
          </cell>
          <cell r="F1989">
            <v>35</v>
          </cell>
        </row>
        <row r="1990">
          <cell r="D1990" t="str">
            <v>Filled</v>
          </cell>
          <cell r="F1990">
            <v>35</v>
          </cell>
        </row>
        <row r="1991">
          <cell r="D1991" t="str">
            <v>Filled</v>
          </cell>
          <cell r="F1991">
            <v>35</v>
          </cell>
        </row>
        <row r="1992">
          <cell r="D1992" t="str">
            <v>Filled</v>
          </cell>
          <cell r="F1992">
            <v>35</v>
          </cell>
        </row>
        <row r="1993">
          <cell r="D1993" t="str">
            <v>Filled</v>
          </cell>
          <cell r="F1993">
            <v>35</v>
          </cell>
        </row>
        <row r="1994">
          <cell r="D1994" t="str">
            <v>Filled</v>
          </cell>
          <cell r="F1994">
            <v>36</v>
          </cell>
        </row>
        <row r="1995">
          <cell r="D1995" t="str">
            <v>Filled</v>
          </cell>
          <cell r="F1995">
            <v>36</v>
          </cell>
        </row>
        <row r="1996">
          <cell r="D1996" t="str">
            <v>Filled</v>
          </cell>
          <cell r="F1996">
            <v>36</v>
          </cell>
        </row>
        <row r="1997">
          <cell r="D1997" t="str">
            <v>Filled</v>
          </cell>
          <cell r="F1997">
            <v>36</v>
          </cell>
        </row>
        <row r="1998">
          <cell r="D1998" t="str">
            <v>Filled</v>
          </cell>
          <cell r="F1998">
            <v>34</v>
          </cell>
        </row>
        <row r="1999">
          <cell r="D1999" t="str">
            <v>Filled</v>
          </cell>
          <cell r="F1999">
            <v>34</v>
          </cell>
        </row>
        <row r="2000">
          <cell r="D2000" t="str">
            <v>Filled</v>
          </cell>
          <cell r="F2000">
            <v>34</v>
          </cell>
        </row>
        <row r="2001">
          <cell r="D2001" t="str">
            <v>Filled</v>
          </cell>
          <cell r="F2001">
            <v>34</v>
          </cell>
        </row>
        <row r="2002">
          <cell r="D2002" t="str">
            <v>Filled</v>
          </cell>
          <cell r="F2002">
            <v>35</v>
          </cell>
        </row>
        <row r="2003">
          <cell r="D2003" t="str">
            <v>Filled</v>
          </cell>
          <cell r="F2003">
            <v>35</v>
          </cell>
        </row>
        <row r="2004">
          <cell r="D2004" t="str">
            <v>Filled</v>
          </cell>
          <cell r="F2004">
            <v>35</v>
          </cell>
        </row>
        <row r="2005">
          <cell r="D2005" t="str">
            <v>Filled</v>
          </cell>
          <cell r="F2005">
            <v>35</v>
          </cell>
        </row>
        <row r="2006">
          <cell r="D2006" t="str">
            <v>Filled</v>
          </cell>
          <cell r="F2006">
            <v>35</v>
          </cell>
        </row>
        <row r="2007">
          <cell r="D2007" t="str">
            <v>Filled</v>
          </cell>
          <cell r="F2007">
            <v>36</v>
          </cell>
        </row>
        <row r="2008">
          <cell r="D2008" t="str">
            <v>Filled</v>
          </cell>
          <cell r="F2008">
            <v>36</v>
          </cell>
        </row>
        <row r="2009">
          <cell r="D2009" t="str">
            <v>Filled</v>
          </cell>
          <cell r="F2009">
            <v>36</v>
          </cell>
        </row>
        <row r="2010">
          <cell r="D2010" t="str">
            <v>Filled</v>
          </cell>
          <cell r="F2010">
            <v>36</v>
          </cell>
        </row>
        <row r="2011">
          <cell r="D2011" t="str">
            <v>Filled</v>
          </cell>
          <cell r="F2011">
            <v>36</v>
          </cell>
        </row>
        <row r="2012">
          <cell r="D2012" t="str">
            <v>Filled</v>
          </cell>
          <cell r="F2012">
            <v>37</v>
          </cell>
        </row>
        <row r="2013">
          <cell r="D2013" t="str">
            <v>Filled</v>
          </cell>
          <cell r="F2013">
            <v>37</v>
          </cell>
        </row>
        <row r="2014">
          <cell r="D2014" t="str">
            <v>Filled</v>
          </cell>
          <cell r="F2014">
            <v>34</v>
          </cell>
        </row>
        <row r="2015">
          <cell r="D2015" t="str">
            <v>Filled</v>
          </cell>
          <cell r="F2015">
            <v>34</v>
          </cell>
        </row>
        <row r="2016">
          <cell r="D2016" t="str">
            <v>Filled</v>
          </cell>
          <cell r="F2016">
            <v>34</v>
          </cell>
        </row>
        <row r="2017">
          <cell r="D2017" t="str">
            <v>Filled</v>
          </cell>
          <cell r="F2017">
            <v>34</v>
          </cell>
        </row>
        <row r="2018">
          <cell r="D2018" t="str">
            <v>Filled</v>
          </cell>
          <cell r="F2018">
            <v>34</v>
          </cell>
        </row>
        <row r="2019">
          <cell r="D2019" t="str">
            <v>Failed To Fill</v>
          </cell>
          <cell r="F2019">
            <v>34</v>
          </cell>
        </row>
        <row r="2020">
          <cell r="D2020" t="str">
            <v>Filled</v>
          </cell>
          <cell r="F2020">
            <v>35</v>
          </cell>
        </row>
        <row r="2021">
          <cell r="D2021" t="str">
            <v>Filled</v>
          </cell>
          <cell r="F2021">
            <v>35</v>
          </cell>
        </row>
        <row r="2022">
          <cell r="D2022" t="str">
            <v>Filled</v>
          </cell>
          <cell r="F2022">
            <v>36</v>
          </cell>
        </row>
        <row r="2023">
          <cell r="D2023" t="str">
            <v>Filled</v>
          </cell>
          <cell r="F2023">
            <v>34</v>
          </cell>
        </row>
        <row r="2024">
          <cell r="D2024" t="str">
            <v>Filled</v>
          </cell>
          <cell r="F2024">
            <v>34</v>
          </cell>
        </row>
        <row r="2025">
          <cell r="D2025" t="str">
            <v>Failed To Fill</v>
          </cell>
          <cell r="F2025">
            <v>34</v>
          </cell>
        </row>
        <row r="2026">
          <cell r="D2026" t="str">
            <v>Filled</v>
          </cell>
          <cell r="F2026">
            <v>34</v>
          </cell>
        </row>
        <row r="2027">
          <cell r="D2027" t="str">
            <v>Filled</v>
          </cell>
          <cell r="F2027">
            <v>34</v>
          </cell>
        </row>
        <row r="2028">
          <cell r="D2028" t="str">
            <v>Filled</v>
          </cell>
          <cell r="F2028">
            <v>34</v>
          </cell>
        </row>
        <row r="2029">
          <cell r="D2029" t="str">
            <v>Failed To Fill</v>
          </cell>
          <cell r="F2029">
            <v>34</v>
          </cell>
        </row>
        <row r="2030">
          <cell r="D2030" t="str">
            <v>Filled</v>
          </cell>
          <cell r="F2030">
            <v>34</v>
          </cell>
        </row>
        <row r="2031">
          <cell r="D2031" t="str">
            <v>Filled</v>
          </cell>
          <cell r="F2031">
            <v>34</v>
          </cell>
        </row>
        <row r="2032">
          <cell r="D2032" t="str">
            <v>Failed To Fill</v>
          </cell>
          <cell r="F2032">
            <v>34</v>
          </cell>
        </row>
        <row r="2033">
          <cell r="D2033" t="str">
            <v>Filled</v>
          </cell>
          <cell r="F2033">
            <v>35</v>
          </cell>
        </row>
        <row r="2034">
          <cell r="D2034" t="str">
            <v>Filled</v>
          </cell>
          <cell r="F2034">
            <v>35</v>
          </cell>
        </row>
        <row r="2035">
          <cell r="D2035" t="str">
            <v>Filled</v>
          </cell>
          <cell r="F2035">
            <v>35</v>
          </cell>
        </row>
        <row r="2036">
          <cell r="D2036" t="str">
            <v>Filled</v>
          </cell>
          <cell r="F2036">
            <v>35</v>
          </cell>
        </row>
        <row r="2037">
          <cell r="D2037" t="str">
            <v>Filled</v>
          </cell>
          <cell r="F2037">
            <v>34</v>
          </cell>
        </row>
        <row r="2038">
          <cell r="D2038" t="str">
            <v>Failed To Fill</v>
          </cell>
          <cell r="F2038">
            <v>34</v>
          </cell>
        </row>
        <row r="2039">
          <cell r="D2039" t="str">
            <v>Failed To Fill</v>
          </cell>
          <cell r="F2039">
            <v>34</v>
          </cell>
        </row>
        <row r="2040">
          <cell r="D2040" t="str">
            <v>Failed To Fill</v>
          </cell>
          <cell r="F2040">
            <v>34</v>
          </cell>
        </row>
        <row r="2041">
          <cell r="D2041" t="str">
            <v>Filled</v>
          </cell>
          <cell r="F2041">
            <v>34</v>
          </cell>
        </row>
        <row r="2042">
          <cell r="D2042" t="str">
            <v>Filled</v>
          </cell>
          <cell r="F2042">
            <v>35</v>
          </cell>
        </row>
        <row r="2043">
          <cell r="D2043" t="str">
            <v>Filled</v>
          </cell>
          <cell r="F2043">
            <v>34</v>
          </cell>
        </row>
        <row r="2044">
          <cell r="D2044" t="str">
            <v>Failed To Fill</v>
          </cell>
          <cell r="F2044">
            <v>34</v>
          </cell>
        </row>
        <row r="2045">
          <cell r="D2045" t="str">
            <v>Filled</v>
          </cell>
          <cell r="F2045">
            <v>34</v>
          </cell>
        </row>
        <row r="2046">
          <cell r="D2046" t="str">
            <v>Failed To Fill</v>
          </cell>
          <cell r="F2046">
            <v>34</v>
          </cell>
        </row>
        <row r="2047">
          <cell r="D2047" t="str">
            <v>Filled</v>
          </cell>
          <cell r="F2047">
            <v>35</v>
          </cell>
        </row>
        <row r="2048">
          <cell r="D2048" t="str">
            <v>Filled</v>
          </cell>
          <cell r="F2048">
            <v>35</v>
          </cell>
        </row>
        <row r="2049">
          <cell r="D2049" t="str">
            <v>Filled</v>
          </cell>
          <cell r="F2049">
            <v>35</v>
          </cell>
        </row>
        <row r="2050">
          <cell r="D2050" t="str">
            <v>Filled</v>
          </cell>
          <cell r="F2050">
            <v>35</v>
          </cell>
        </row>
        <row r="2051">
          <cell r="D2051" t="str">
            <v>Filled</v>
          </cell>
          <cell r="F2051">
            <v>33</v>
          </cell>
        </row>
        <row r="2052">
          <cell r="D2052" t="str">
            <v>Filled</v>
          </cell>
          <cell r="F2052">
            <v>34</v>
          </cell>
        </row>
        <row r="2053">
          <cell r="D2053" t="str">
            <v>Filled</v>
          </cell>
          <cell r="F2053">
            <v>34</v>
          </cell>
        </row>
        <row r="2054">
          <cell r="D2054" t="str">
            <v>Filled</v>
          </cell>
          <cell r="F2054">
            <v>34</v>
          </cell>
        </row>
        <row r="2055">
          <cell r="D2055" t="str">
            <v>Filled</v>
          </cell>
          <cell r="F2055">
            <v>34</v>
          </cell>
        </row>
        <row r="2056">
          <cell r="D2056" t="str">
            <v>Filled</v>
          </cell>
          <cell r="F2056">
            <v>34</v>
          </cell>
        </row>
        <row r="2057">
          <cell r="D2057" t="str">
            <v>Filled</v>
          </cell>
          <cell r="F2057">
            <v>35</v>
          </cell>
        </row>
        <row r="2058">
          <cell r="D2058" t="str">
            <v>Filled</v>
          </cell>
          <cell r="F2058">
            <v>35</v>
          </cell>
        </row>
        <row r="2059">
          <cell r="D2059" t="str">
            <v>Filled</v>
          </cell>
          <cell r="F2059">
            <v>35</v>
          </cell>
        </row>
        <row r="2060">
          <cell r="D2060" t="str">
            <v>Filled</v>
          </cell>
          <cell r="F2060">
            <v>35</v>
          </cell>
        </row>
        <row r="2061">
          <cell r="D2061" t="str">
            <v>Filled</v>
          </cell>
          <cell r="F2061">
            <v>35</v>
          </cell>
        </row>
        <row r="2062">
          <cell r="D2062" t="str">
            <v>Filled</v>
          </cell>
          <cell r="F2062">
            <v>36</v>
          </cell>
        </row>
        <row r="2063">
          <cell r="D2063" t="str">
            <v>Filled</v>
          </cell>
          <cell r="F2063">
            <v>36</v>
          </cell>
        </row>
        <row r="2064">
          <cell r="D2064" t="str">
            <v>Filled</v>
          </cell>
          <cell r="F2064">
            <v>36</v>
          </cell>
        </row>
        <row r="2065">
          <cell r="D2065" t="str">
            <v>Filled</v>
          </cell>
          <cell r="F2065">
            <v>36</v>
          </cell>
        </row>
        <row r="2066">
          <cell r="D2066" t="str">
            <v>Filled</v>
          </cell>
          <cell r="F2066">
            <v>35</v>
          </cell>
        </row>
        <row r="2067">
          <cell r="D2067" t="str">
            <v>Filled</v>
          </cell>
          <cell r="F2067">
            <v>35</v>
          </cell>
        </row>
        <row r="2068">
          <cell r="D2068" t="str">
            <v>Filled</v>
          </cell>
          <cell r="F2068">
            <v>33</v>
          </cell>
        </row>
        <row r="2069">
          <cell r="D2069" t="str">
            <v>Filled</v>
          </cell>
          <cell r="F2069">
            <v>33</v>
          </cell>
        </row>
        <row r="2070">
          <cell r="D2070" t="str">
            <v>Filled</v>
          </cell>
          <cell r="F2070">
            <v>34</v>
          </cell>
        </row>
        <row r="2071">
          <cell r="D2071" t="str">
            <v>Filled</v>
          </cell>
          <cell r="F2071">
            <v>34</v>
          </cell>
        </row>
        <row r="2072">
          <cell r="D2072" t="str">
            <v>Filled</v>
          </cell>
          <cell r="F2072">
            <v>34</v>
          </cell>
        </row>
        <row r="2073">
          <cell r="D2073" t="str">
            <v>Filled</v>
          </cell>
          <cell r="F2073">
            <v>34</v>
          </cell>
        </row>
        <row r="2074">
          <cell r="D2074" t="str">
            <v>Filled</v>
          </cell>
          <cell r="F2074">
            <v>34</v>
          </cell>
        </row>
        <row r="2075">
          <cell r="D2075" t="str">
            <v>Filled</v>
          </cell>
          <cell r="F2075">
            <v>35</v>
          </cell>
        </row>
        <row r="2076">
          <cell r="D2076" t="str">
            <v>Filled</v>
          </cell>
          <cell r="F2076">
            <v>35</v>
          </cell>
        </row>
        <row r="2077">
          <cell r="D2077" t="str">
            <v>Filled</v>
          </cell>
          <cell r="F2077">
            <v>35</v>
          </cell>
        </row>
        <row r="2078">
          <cell r="D2078" t="str">
            <v>Filled</v>
          </cell>
          <cell r="F2078">
            <v>35</v>
          </cell>
        </row>
        <row r="2079">
          <cell r="D2079" t="str">
            <v>Filled</v>
          </cell>
          <cell r="F2079">
            <v>35</v>
          </cell>
        </row>
        <row r="2080">
          <cell r="D2080" t="str">
            <v>Filled</v>
          </cell>
          <cell r="F2080">
            <v>36</v>
          </cell>
        </row>
        <row r="2081">
          <cell r="D2081" t="str">
            <v>Filled</v>
          </cell>
          <cell r="F2081">
            <v>36</v>
          </cell>
        </row>
        <row r="2082">
          <cell r="D2082" t="str">
            <v>Filled</v>
          </cell>
          <cell r="F2082">
            <v>36</v>
          </cell>
        </row>
        <row r="2083">
          <cell r="D2083" t="str">
            <v>Filled</v>
          </cell>
          <cell r="F2083">
            <v>36</v>
          </cell>
        </row>
        <row r="2084">
          <cell r="D2084" t="str">
            <v>Filled</v>
          </cell>
          <cell r="F2084">
            <v>36</v>
          </cell>
        </row>
        <row r="2085">
          <cell r="D2085" t="str">
            <v>Filled</v>
          </cell>
          <cell r="F2085">
            <v>37</v>
          </cell>
        </row>
        <row r="2086">
          <cell r="D2086" t="str">
            <v>Filled</v>
          </cell>
          <cell r="F2086">
            <v>37</v>
          </cell>
        </row>
        <row r="2087">
          <cell r="D2087" t="str">
            <v>Failed To Fill</v>
          </cell>
          <cell r="F2087">
            <v>34</v>
          </cell>
        </row>
        <row r="2088">
          <cell r="D2088" t="str">
            <v>Filled</v>
          </cell>
          <cell r="F2088">
            <v>35</v>
          </cell>
        </row>
        <row r="2089">
          <cell r="D2089" t="str">
            <v>Failed To Fill</v>
          </cell>
          <cell r="F2089">
            <v>35</v>
          </cell>
        </row>
        <row r="2090">
          <cell r="D2090" t="str">
            <v>Filled</v>
          </cell>
          <cell r="F2090">
            <v>36</v>
          </cell>
        </row>
        <row r="2091">
          <cell r="D2091" t="str">
            <v>Filled</v>
          </cell>
          <cell r="F2091">
            <v>35</v>
          </cell>
        </row>
        <row r="2092">
          <cell r="D2092" t="str">
            <v>Filled</v>
          </cell>
          <cell r="F2092">
            <v>35</v>
          </cell>
        </row>
        <row r="2093">
          <cell r="D2093" t="str">
            <v>Filled</v>
          </cell>
          <cell r="F2093">
            <v>36</v>
          </cell>
        </row>
        <row r="2094">
          <cell r="D2094" t="str">
            <v>Filled</v>
          </cell>
          <cell r="F2094">
            <v>36</v>
          </cell>
        </row>
        <row r="2095">
          <cell r="D2095" t="str">
            <v>Failed To Fill</v>
          </cell>
          <cell r="F2095">
            <v>35</v>
          </cell>
        </row>
        <row r="2096">
          <cell r="D2096" t="str">
            <v>Filled</v>
          </cell>
          <cell r="F2096">
            <v>35</v>
          </cell>
        </row>
        <row r="2097">
          <cell r="D2097" t="str">
            <v>Filled</v>
          </cell>
          <cell r="F2097">
            <v>35</v>
          </cell>
        </row>
        <row r="2098">
          <cell r="D2098" t="str">
            <v>Filled</v>
          </cell>
          <cell r="F2098">
            <v>35</v>
          </cell>
        </row>
        <row r="2099">
          <cell r="D2099" t="str">
            <v>Filled</v>
          </cell>
          <cell r="F2099">
            <v>36</v>
          </cell>
        </row>
        <row r="2100">
          <cell r="D2100" t="str">
            <v>Failed To Fill</v>
          </cell>
          <cell r="F2100">
            <v>35</v>
          </cell>
        </row>
        <row r="2101">
          <cell r="D2101" t="str">
            <v>Filled</v>
          </cell>
          <cell r="F2101">
            <v>35</v>
          </cell>
        </row>
        <row r="2102">
          <cell r="D2102" t="str">
            <v>Failed To Fill</v>
          </cell>
          <cell r="F2102">
            <v>34</v>
          </cell>
        </row>
        <row r="2103">
          <cell r="D2103" t="str">
            <v>Failed To Fill</v>
          </cell>
          <cell r="F2103">
            <v>34</v>
          </cell>
        </row>
        <row r="2104">
          <cell r="D2104" t="str">
            <v>Failed To Fill</v>
          </cell>
          <cell r="F2104">
            <v>34</v>
          </cell>
        </row>
        <row r="2105">
          <cell r="D2105" t="str">
            <v>Failed To Fill</v>
          </cell>
          <cell r="F2105">
            <v>35</v>
          </cell>
        </row>
        <row r="2106">
          <cell r="D2106" t="str">
            <v>Filled</v>
          </cell>
          <cell r="F2106">
            <v>35</v>
          </cell>
        </row>
        <row r="2107">
          <cell r="D2107" t="str">
            <v>Failed To Fill</v>
          </cell>
          <cell r="F2107">
            <v>35</v>
          </cell>
        </row>
        <row r="2108">
          <cell r="D2108" t="str">
            <v>Failed To Fill</v>
          </cell>
          <cell r="F2108">
            <v>35</v>
          </cell>
        </row>
        <row r="2109">
          <cell r="D2109" t="str">
            <v>Failed To Fill</v>
          </cell>
          <cell r="F2109">
            <v>35</v>
          </cell>
        </row>
        <row r="2110">
          <cell r="D2110" t="str">
            <v>Failed To Fill</v>
          </cell>
          <cell r="F2110">
            <v>35</v>
          </cell>
        </row>
        <row r="2111">
          <cell r="D2111" t="str">
            <v>Filled</v>
          </cell>
          <cell r="F2111">
            <v>35</v>
          </cell>
        </row>
        <row r="2112">
          <cell r="D2112" t="str">
            <v>Failed To Fill</v>
          </cell>
          <cell r="F2112">
            <v>35</v>
          </cell>
        </row>
        <row r="2113">
          <cell r="D2113" t="str">
            <v>Filled</v>
          </cell>
          <cell r="F2113">
            <v>36</v>
          </cell>
        </row>
        <row r="2114">
          <cell r="D2114" t="str">
            <v>Filled</v>
          </cell>
          <cell r="F2114">
            <v>36</v>
          </cell>
        </row>
        <row r="2115">
          <cell r="D2115" t="str">
            <v>Failed To Fill</v>
          </cell>
          <cell r="F2115">
            <v>35</v>
          </cell>
        </row>
        <row r="2116">
          <cell r="D2116" t="str">
            <v>Failed To Fill</v>
          </cell>
          <cell r="F2116">
            <v>35</v>
          </cell>
        </row>
        <row r="2117">
          <cell r="D2117" t="str">
            <v>Filled</v>
          </cell>
          <cell r="F2117">
            <v>36</v>
          </cell>
        </row>
        <row r="2118">
          <cell r="D2118" t="str">
            <v>Filled</v>
          </cell>
          <cell r="F2118">
            <v>36</v>
          </cell>
        </row>
        <row r="2119">
          <cell r="D2119" t="str">
            <v>Filled</v>
          </cell>
          <cell r="F2119">
            <v>36</v>
          </cell>
        </row>
        <row r="2120">
          <cell r="D2120" t="str">
            <v>Filled</v>
          </cell>
          <cell r="F2120">
            <v>36</v>
          </cell>
        </row>
        <row r="2121">
          <cell r="D2121" t="str">
            <v>Filled</v>
          </cell>
          <cell r="F2121">
            <v>36</v>
          </cell>
        </row>
        <row r="2122">
          <cell r="D2122" t="str">
            <v>Filled</v>
          </cell>
          <cell r="F2122">
            <v>35</v>
          </cell>
        </row>
        <row r="2123">
          <cell r="D2123" t="str">
            <v>Filled</v>
          </cell>
          <cell r="F2123">
            <v>36</v>
          </cell>
        </row>
        <row r="2124">
          <cell r="D2124" t="str">
            <v>Filled</v>
          </cell>
          <cell r="F2124">
            <v>35</v>
          </cell>
        </row>
        <row r="2125">
          <cell r="D2125" t="str">
            <v>Filled</v>
          </cell>
          <cell r="F2125">
            <v>35</v>
          </cell>
        </row>
        <row r="2126">
          <cell r="D2126" t="str">
            <v>Failed To Fill</v>
          </cell>
          <cell r="F2126">
            <v>35</v>
          </cell>
        </row>
        <row r="2127">
          <cell r="D2127" t="str">
            <v>Failed To Fill</v>
          </cell>
          <cell r="F2127">
            <v>35</v>
          </cell>
        </row>
        <row r="2128">
          <cell r="D2128" t="str">
            <v>Filled</v>
          </cell>
          <cell r="F2128">
            <v>36</v>
          </cell>
        </row>
        <row r="2129">
          <cell r="D2129" t="str">
            <v>Filled</v>
          </cell>
          <cell r="F2129">
            <v>36</v>
          </cell>
        </row>
        <row r="2130">
          <cell r="D2130" t="str">
            <v>Filled</v>
          </cell>
          <cell r="F2130">
            <v>36</v>
          </cell>
        </row>
        <row r="2131">
          <cell r="D2131" t="str">
            <v>Filled</v>
          </cell>
          <cell r="F2131">
            <v>36</v>
          </cell>
        </row>
        <row r="2132">
          <cell r="D2132" t="str">
            <v>Filled</v>
          </cell>
          <cell r="F2132">
            <v>36</v>
          </cell>
        </row>
        <row r="2133">
          <cell r="D2133" t="str">
            <v>Filled</v>
          </cell>
          <cell r="F2133">
            <v>29</v>
          </cell>
        </row>
        <row r="2134">
          <cell r="D2134" t="str">
            <v>Filled</v>
          </cell>
          <cell r="F2134">
            <v>30</v>
          </cell>
        </row>
        <row r="2135">
          <cell r="D2135" t="str">
            <v>Filled</v>
          </cell>
          <cell r="F2135">
            <v>30</v>
          </cell>
        </row>
        <row r="2136">
          <cell r="D2136" t="str">
            <v>Filled</v>
          </cell>
          <cell r="F2136">
            <v>30</v>
          </cell>
        </row>
        <row r="2137">
          <cell r="D2137" t="str">
            <v>Filled</v>
          </cell>
          <cell r="F2137">
            <v>31</v>
          </cell>
        </row>
        <row r="2138">
          <cell r="D2138" t="str">
            <v>Filled</v>
          </cell>
          <cell r="F2138">
            <v>31</v>
          </cell>
        </row>
        <row r="2139">
          <cell r="D2139" t="str">
            <v>Filled</v>
          </cell>
          <cell r="F2139">
            <v>31</v>
          </cell>
        </row>
        <row r="2140">
          <cell r="D2140" t="str">
            <v>Filled</v>
          </cell>
          <cell r="F2140">
            <v>31</v>
          </cell>
        </row>
        <row r="2141">
          <cell r="D2141" t="str">
            <v>Filled</v>
          </cell>
          <cell r="F2141">
            <v>36</v>
          </cell>
        </row>
        <row r="2142">
          <cell r="D2142" t="str">
            <v>Filled</v>
          </cell>
          <cell r="F2142">
            <v>36</v>
          </cell>
        </row>
        <row r="2143">
          <cell r="D2143" t="str">
            <v>Failed To Fill</v>
          </cell>
          <cell r="F2143">
            <v>36</v>
          </cell>
        </row>
        <row r="2144">
          <cell r="D2144" t="str">
            <v>Filled</v>
          </cell>
          <cell r="F2144">
            <v>36</v>
          </cell>
        </row>
        <row r="2145">
          <cell r="D2145" t="str">
            <v>Filled</v>
          </cell>
          <cell r="F2145">
            <v>36</v>
          </cell>
        </row>
        <row r="2146">
          <cell r="D2146" t="str">
            <v>Filled</v>
          </cell>
          <cell r="F2146">
            <v>36</v>
          </cell>
        </row>
        <row r="2147">
          <cell r="D2147" t="str">
            <v>Filled</v>
          </cell>
          <cell r="F2147">
            <v>36</v>
          </cell>
        </row>
        <row r="2148">
          <cell r="D2148" t="str">
            <v>Filled</v>
          </cell>
          <cell r="F2148">
            <v>36</v>
          </cell>
        </row>
        <row r="2149">
          <cell r="D2149" t="str">
            <v>Filled</v>
          </cell>
          <cell r="F2149">
            <v>36</v>
          </cell>
        </row>
        <row r="2150">
          <cell r="D2150" t="str">
            <v>Filled</v>
          </cell>
          <cell r="F2150">
            <v>36</v>
          </cell>
        </row>
        <row r="2151">
          <cell r="D2151" t="str">
            <v>Filled</v>
          </cell>
          <cell r="F2151">
            <v>36</v>
          </cell>
        </row>
        <row r="2152">
          <cell r="D2152" t="str">
            <v>Filled</v>
          </cell>
          <cell r="F2152">
            <v>36</v>
          </cell>
        </row>
        <row r="2153">
          <cell r="D2153" t="str">
            <v>Filled</v>
          </cell>
          <cell r="F2153">
            <v>36</v>
          </cell>
        </row>
        <row r="2154">
          <cell r="D2154" t="str">
            <v>Filled</v>
          </cell>
          <cell r="F2154">
            <v>37</v>
          </cell>
        </row>
        <row r="2155">
          <cell r="D2155" t="str">
            <v>Filled</v>
          </cell>
          <cell r="F2155">
            <v>37</v>
          </cell>
        </row>
        <row r="2156">
          <cell r="D2156" t="str">
            <v>Filled</v>
          </cell>
          <cell r="F2156">
            <v>36</v>
          </cell>
        </row>
        <row r="2157">
          <cell r="D2157" t="str">
            <v>Filled</v>
          </cell>
          <cell r="F2157">
            <v>37</v>
          </cell>
        </row>
        <row r="2158">
          <cell r="D2158" t="str">
            <v>Filled</v>
          </cell>
          <cell r="F2158">
            <v>37</v>
          </cell>
        </row>
        <row r="2159">
          <cell r="D2159" t="str">
            <v>Filled</v>
          </cell>
          <cell r="F2159">
            <v>36</v>
          </cell>
        </row>
        <row r="2160">
          <cell r="D2160" t="str">
            <v>Filled</v>
          </cell>
          <cell r="F2160">
            <v>36</v>
          </cell>
        </row>
        <row r="2161">
          <cell r="D2161" t="str">
            <v>Failed To Fill</v>
          </cell>
          <cell r="F2161">
            <v>36</v>
          </cell>
        </row>
        <row r="2162">
          <cell r="D2162" t="str">
            <v>Filled</v>
          </cell>
          <cell r="F2162">
            <v>36</v>
          </cell>
        </row>
        <row r="2163">
          <cell r="D2163" t="str">
            <v>Filled</v>
          </cell>
          <cell r="F2163">
            <v>36</v>
          </cell>
        </row>
        <row r="2164">
          <cell r="D2164" t="str">
            <v>Failed To Fill</v>
          </cell>
          <cell r="F2164">
            <v>36</v>
          </cell>
        </row>
        <row r="2165">
          <cell r="D2165" t="str">
            <v>Failed To Fill</v>
          </cell>
          <cell r="F2165">
            <v>36</v>
          </cell>
        </row>
        <row r="2166">
          <cell r="D2166" t="str">
            <v>Filled</v>
          </cell>
          <cell r="F2166">
            <v>36</v>
          </cell>
        </row>
        <row r="2167">
          <cell r="D2167" t="str">
            <v>Failed To Fill</v>
          </cell>
          <cell r="F2167">
            <v>36</v>
          </cell>
        </row>
        <row r="2168">
          <cell r="D2168" t="str">
            <v>Failed To Fill</v>
          </cell>
          <cell r="F2168">
            <v>36</v>
          </cell>
        </row>
        <row r="2169">
          <cell r="D2169" t="str">
            <v>Failed To Fill</v>
          </cell>
          <cell r="F2169">
            <v>36</v>
          </cell>
        </row>
        <row r="2170">
          <cell r="D2170" t="str">
            <v>Failed To Fill</v>
          </cell>
          <cell r="F2170">
            <v>36</v>
          </cell>
        </row>
        <row r="2171">
          <cell r="D2171" t="str">
            <v>Filled</v>
          </cell>
          <cell r="F2171">
            <v>36</v>
          </cell>
        </row>
        <row r="2172">
          <cell r="D2172" t="str">
            <v>Filled</v>
          </cell>
          <cell r="F2172">
            <v>36</v>
          </cell>
        </row>
        <row r="2173">
          <cell r="D2173" t="str">
            <v>Filled</v>
          </cell>
          <cell r="F2173">
            <v>36</v>
          </cell>
        </row>
        <row r="2174">
          <cell r="D2174" t="str">
            <v>Failed To Fill</v>
          </cell>
          <cell r="F2174">
            <v>36</v>
          </cell>
        </row>
        <row r="2175">
          <cell r="D2175" t="str">
            <v>Failed To Fill</v>
          </cell>
          <cell r="F2175">
            <v>36</v>
          </cell>
        </row>
        <row r="2176">
          <cell r="D2176" t="str">
            <v>Filled</v>
          </cell>
          <cell r="F2176">
            <v>37</v>
          </cell>
        </row>
        <row r="2177">
          <cell r="D2177" t="str">
            <v>Filled</v>
          </cell>
          <cell r="F2177">
            <v>37</v>
          </cell>
        </row>
        <row r="2178">
          <cell r="D2178" t="str">
            <v>Filled</v>
          </cell>
          <cell r="F2178">
            <v>37</v>
          </cell>
        </row>
        <row r="2179">
          <cell r="D2179" t="str">
            <v>Filled</v>
          </cell>
          <cell r="F2179">
            <v>37</v>
          </cell>
        </row>
        <row r="2180">
          <cell r="D2180" t="str">
            <v>Failed To Fill</v>
          </cell>
          <cell r="F2180">
            <v>37</v>
          </cell>
        </row>
        <row r="2181">
          <cell r="D2181" t="str">
            <v>Filled</v>
          </cell>
          <cell r="F2181">
            <v>37</v>
          </cell>
        </row>
        <row r="2182">
          <cell r="D2182" t="str">
            <v>Filled</v>
          </cell>
          <cell r="F2182">
            <v>37</v>
          </cell>
        </row>
        <row r="2183">
          <cell r="D2183" t="str">
            <v>Filled</v>
          </cell>
          <cell r="F2183">
            <v>36</v>
          </cell>
        </row>
        <row r="2184">
          <cell r="D2184" t="str">
            <v>Filled</v>
          </cell>
          <cell r="F2184">
            <v>37</v>
          </cell>
        </row>
        <row r="2185">
          <cell r="D2185" t="str">
            <v>Filled</v>
          </cell>
          <cell r="F2185">
            <v>37</v>
          </cell>
        </row>
        <row r="2186">
          <cell r="D2186" t="str">
            <v>Filled</v>
          </cell>
          <cell r="F2186">
            <v>37</v>
          </cell>
        </row>
        <row r="2187">
          <cell r="D2187" t="str">
            <v>Filled</v>
          </cell>
          <cell r="F2187">
            <v>37</v>
          </cell>
        </row>
      </sheetData>
      <sheetData sheetId="1" refreshError="1"/>
      <sheetData sheetId="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wData"/>
      <sheetName val="AggData"/>
      <sheetName val="Chart"/>
    </sheetNames>
    <sheetDataSet>
      <sheetData sheetId="0">
        <row r="2">
          <cell r="D2" t="str">
            <v>Filled</v>
          </cell>
          <cell r="F2">
            <v>1</v>
          </cell>
        </row>
        <row r="3">
          <cell r="D3" t="str">
            <v>Filled</v>
          </cell>
          <cell r="F3">
            <v>2</v>
          </cell>
        </row>
        <row r="4">
          <cell r="D4" t="str">
            <v>Filled</v>
          </cell>
          <cell r="F4">
            <v>3</v>
          </cell>
        </row>
        <row r="5">
          <cell r="D5" t="str">
            <v>Filled</v>
          </cell>
          <cell r="F5">
            <v>2</v>
          </cell>
        </row>
        <row r="6">
          <cell r="D6" t="str">
            <v>Filled</v>
          </cell>
          <cell r="F6">
            <v>2</v>
          </cell>
        </row>
        <row r="7">
          <cell r="D7" t="str">
            <v>Filled</v>
          </cell>
          <cell r="F7">
            <v>2</v>
          </cell>
        </row>
        <row r="8">
          <cell r="D8" t="str">
            <v>Filled</v>
          </cell>
          <cell r="F8">
            <v>13</v>
          </cell>
        </row>
        <row r="9">
          <cell r="D9" t="str">
            <v>Filled</v>
          </cell>
          <cell r="F9">
            <v>13</v>
          </cell>
        </row>
        <row r="10">
          <cell r="D10" t="str">
            <v>Filled</v>
          </cell>
          <cell r="F10">
            <v>3</v>
          </cell>
        </row>
        <row r="11">
          <cell r="D11" t="str">
            <v>Filled</v>
          </cell>
          <cell r="F11">
            <v>3</v>
          </cell>
        </row>
        <row r="12">
          <cell r="D12" t="str">
            <v>Filled</v>
          </cell>
          <cell r="F12">
            <v>3</v>
          </cell>
        </row>
        <row r="13">
          <cell r="D13" t="str">
            <v>Filled</v>
          </cell>
          <cell r="F13">
            <v>6</v>
          </cell>
        </row>
        <row r="14">
          <cell r="D14" t="str">
            <v>Filled</v>
          </cell>
          <cell r="F14">
            <v>4</v>
          </cell>
        </row>
        <row r="15">
          <cell r="D15" t="str">
            <v>Filled</v>
          </cell>
          <cell r="F15">
            <v>4</v>
          </cell>
        </row>
        <row r="16">
          <cell r="D16" t="str">
            <v>Filled</v>
          </cell>
          <cell r="F16">
            <v>6</v>
          </cell>
        </row>
        <row r="17">
          <cell r="D17" t="str">
            <v>Filled</v>
          </cell>
          <cell r="F17">
            <v>6</v>
          </cell>
        </row>
        <row r="18">
          <cell r="D18" t="str">
            <v>Failed To Fill</v>
          </cell>
          <cell r="F18">
            <v>2</v>
          </cell>
        </row>
        <row r="19">
          <cell r="D19" t="str">
            <v>Filled</v>
          </cell>
          <cell r="F19">
            <v>6</v>
          </cell>
        </row>
        <row r="20">
          <cell r="D20" t="str">
            <v>Filled</v>
          </cell>
          <cell r="F20">
            <v>4</v>
          </cell>
        </row>
        <row r="21">
          <cell r="D21" t="str">
            <v>Filled</v>
          </cell>
          <cell r="F21">
            <v>14</v>
          </cell>
        </row>
        <row r="22">
          <cell r="D22" t="str">
            <v>Filled</v>
          </cell>
          <cell r="F22">
            <v>15</v>
          </cell>
        </row>
        <row r="23">
          <cell r="D23" t="str">
            <v>Filled</v>
          </cell>
          <cell r="F23">
            <v>15</v>
          </cell>
        </row>
        <row r="24">
          <cell r="D24" t="str">
            <v>Filled</v>
          </cell>
          <cell r="F24">
            <v>7</v>
          </cell>
        </row>
        <row r="25">
          <cell r="D25" t="str">
            <v>Filled</v>
          </cell>
          <cell r="F25">
            <v>5</v>
          </cell>
        </row>
        <row r="26">
          <cell r="D26" t="str">
            <v>Filled</v>
          </cell>
          <cell r="F26">
            <v>5</v>
          </cell>
        </row>
        <row r="27">
          <cell r="D27" t="str">
            <v>Filled</v>
          </cell>
          <cell r="F27">
            <v>6</v>
          </cell>
        </row>
        <row r="28">
          <cell r="D28" t="str">
            <v>Filled</v>
          </cell>
          <cell r="F28">
            <v>5</v>
          </cell>
        </row>
        <row r="29">
          <cell r="D29" t="str">
            <v>Filled</v>
          </cell>
          <cell r="F29">
            <v>5</v>
          </cell>
        </row>
        <row r="30">
          <cell r="D30" t="str">
            <v>Filled</v>
          </cell>
          <cell r="F30">
            <v>6</v>
          </cell>
        </row>
        <row r="31">
          <cell r="D31" t="str">
            <v>Filled</v>
          </cell>
          <cell r="F31">
            <v>5</v>
          </cell>
        </row>
        <row r="32">
          <cell r="D32" t="str">
            <v>Filled</v>
          </cell>
          <cell r="F32">
            <v>6</v>
          </cell>
        </row>
        <row r="33">
          <cell r="D33" t="str">
            <v>Filled</v>
          </cell>
          <cell r="F33">
            <v>6</v>
          </cell>
        </row>
        <row r="34">
          <cell r="D34" t="str">
            <v>Filled</v>
          </cell>
          <cell r="F34">
            <v>16</v>
          </cell>
        </row>
        <row r="35">
          <cell r="D35" t="str">
            <v>Filled</v>
          </cell>
          <cell r="F35">
            <v>6</v>
          </cell>
        </row>
        <row r="36">
          <cell r="D36" t="str">
            <v>Filled</v>
          </cell>
          <cell r="F36">
            <v>6</v>
          </cell>
        </row>
        <row r="37">
          <cell r="D37" t="str">
            <v>Filled</v>
          </cell>
          <cell r="F37">
            <v>7</v>
          </cell>
        </row>
        <row r="38">
          <cell r="D38" t="str">
            <v>Filled</v>
          </cell>
          <cell r="F38">
            <v>7</v>
          </cell>
        </row>
        <row r="39">
          <cell r="D39" t="str">
            <v>Filled</v>
          </cell>
          <cell r="F39">
            <v>7</v>
          </cell>
        </row>
        <row r="40">
          <cell r="D40" t="str">
            <v>Failed To Fill</v>
          </cell>
          <cell r="F40">
            <v>7</v>
          </cell>
        </row>
        <row r="41">
          <cell r="D41" t="str">
            <v>Filled</v>
          </cell>
          <cell r="F41">
            <v>7</v>
          </cell>
        </row>
        <row r="42">
          <cell r="D42" t="str">
            <v>Filled</v>
          </cell>
          <cell r="F42">
            <v>7</v>
          </cell>
        </row>
        <row r="43">
          <cell r="D43" t="str">
            <v>Filled</v>
          </cell>
          <cell r="F43">
            <v>16</v>
          </cell>
        </row>
        <row r="44">
          <cell r="D44" t="str">
            <v>Filled</v>
          </cell>
          <cell r="F44">
            <v>16</v>
          </cell>
        </row>
        <row r="45">
          <cell r="D45" t="str">
            <v>Filled</v>
          </cell>
          <cell r="F45">
            <v>8</v>
          </cell>
        </row>
        <row r="46">
          <cell r="D46" t="str">
            <v>Filled</v>
          </cell>
          <cell r="F46">
            <v>7</v>
          </cell>
        </row>
        <row r="47">
          <cell r="D47" t="str">
            <v>Filled</v>
          </cell>
          <cell r="F47">
            <v>7</v>
          </cell>
        </row>
        <row r="48">
          <cell r="D48" t="str">
            <v>Filled</v>
          </cell>
          <cell r="F48">
            <v>8</v>
          </cell>
        </row>
        <row r="49">
          <cell r="D49" t="str">
            <v>Filled</v>
          </cell>
          <cell r="F49">
            <v>8</v>
          </cell>
        </row>
        <row r="50">
          <cell r="D50" t="str">
            <v>Filled</v>
          </cell>
          <cell r="F50">
            <v>8</v>
          </cell>
        </row>
        <row r="51">
          <cell r="D51" t="str">
            <v>Filled</v>
          </cell>
          <cell r="F51">
            <v>8</v>
          </cell>
        </row>
        <row r="52">
          <cell r="D52" t="str">
            <v>Filled</v>
          </cell>
          <cell r="F52">
            <v>8</v>
          </cell>
        </row>
        <row r="53">
          <cell r="D53" t="str">
            <v>Filled</v>
          </cell>
          <cell r="F53">
            <v>9</v>
          </cell>
        </row>
        <row r="54">
          <cell r="D54" t="str">
            <v>Filled</v>
          </cell>
          <cell r="F54">
            <v>9</v>
          </cell>
        </row>
        <row r="55">
          <cell r="D55" t="str">
            <v>Failed To Fill</v>
          </cell>
          <cell r="F55">
            <v>9</v>
          </cell>
        </row>
        <row r="56">
          <cell r="D56" t="str">
            <v>Filled</v>
          </cell>
          <cell r="F56">
            <v>9</v>
          </cell>
        </row>
        <row r="57">
          <cell r="D57" t="str">
            <v>Filled</v>
          </cell>
          <cell r="F57">
            <v>9</v>
          </cell>
        </row>
        <row r="58">
          <cell r="D58" t="str">
            <v>Filled</v>
          </cell>
          <cell r="F58">
            <v>9</v>
          </cell>
        </row>
        <row r="59">
          <cell r="D59" t="str">
            <v>Failed To Fill</v>
          </cell>
          <cell r="F59">
            <v>9</v>
          </cell>
        </row>
        <row r="60">
          <cell r="D60" t="str">
            <v>Filled</v>
          </cell>
          <cell r="F60">
            <v>9</v>
          </cell>
        </row>
        <row r="61">
          <cell r="D61" t="str">
            <v>Filled</v>
          </cell>
          <cell r="F61">
            <v>9</v>
          </cell>
        </row>
        <row r="62">
          <cell r="D62" t="str">
            <v>Filled</v>
          </cell>
          <cell r="F62">
            <v>9</v>
          </cell>
        </row>
        <row r="63">
          <cell r="D63" t="str">
            <v>Filled</v>
          </cell>
          <cell r="F63">
            <v>9</v>
          </cell>
        </row>
        <row r="64">
          <cell r="D64" t="str">
            <v>Filled</v>
          </cell>
          <cell r="F64">
            <v>10</v>
          </cell>
        </row>
        <row r="65">
          <cell r="D65" t="str">
            <v>Filled</v>
          </cell>
          <cell r="F65">
            <v>10</v>
          </cell>
        </row>
        <row r="66">
          <cell r="D66" t="str">
            <v>Filled</v>
          </cell>
          <cell r="F66">
            <v>9</v>
          </cell>
        </row>
        <row r="67">
          <cell r="D67" t="str">
            <v>Failed To Fill</v>
          </cell>
          <cell r="F67">
            <v>9</v>
          </cell>
        </row>
        <row r="68">
          <cell r="D68" t="str">
            <v>Filled</v>
          </cell>
          <cell r="F68">
            <v>12</v>
          </cell>
        </row>
        <row r="69">
          <cell r="D69" t="str">
            <v>Filled</v>
          </cell>
          <cell r="F69">
            <v>12</v>
          </cell>
        </row>
        <row r="70">
          <cell r="D70" t="str">
            <v>Filled</v>
          </cell>
          <cell r="F70">
            <v>9</v>
          </cell>
        </row>
        <row r="71">
          <cell r="D71" t="str">
            <v>Failed To Fill</v>
          </cell>
          <cell r="F71">
            <v>10</v>
          </cell>
        </row>
        <row r="72">
          <cell r="D72" t="str">
            <v>Filled</v>
          </cell>
          <cell r="F72">
            <v>10</v>
          </cell>
        </row>
        <row r="73">
          <cell r="D73" t="str">
            <v>Filled</v>
          </cell>
          <cell r="F73">
            <v>11</v>
          </cell>
        </row>
        <row r="74">
          <cell r="D74" t="str">
            <v>Filled</v>
          </cell>
          <cell r="F74">
            <v>11</v>
          </cell>
        </row>
        <row r="75">
          <cell r="D75" t="str">
            <v>Filled</v>
          </cell>
          <cell r="F75">
            <v>11</v>
          </cell>
        </row>
        <row r="76">
          <cell r="D76" t="str">
            <v>Failed To Fill</v>
          </cell>
          <cell r="F76">
            <v>11</v>
          </cell>
        </row>
        <row r="77">
          <cell r="D77" t="str">
            <v>Filled</v>
          </cell>
          <cell r="F77">
            <v>12</v>
          </cell>
        </row>
        <row r="78">
          <cell r="D78" t="str">
            <v>Filled</v>
          </cell>
          <cell r="F78">
            <v>11</v>
          </cell>
        </row>
        <row r="79">
          <cell r="D79" t="str">
            <v>Filled</v>
          </cell>
          <cell r="F79">
            <v>12</v>
          </cell>
        </row>
        <row r="80">
          <cell r="D80" t="str">
            <v>Filled</v>
          </cell>
          <cell r="F80">
            <v>12</v>
          </cell>
        </row>
        <row r="81">
          <cell r="D81" t="str">
            <v>Filled</v>
          </cell>
          <cell r="F81">
            <v>12</v>
          </cell>
        </row>
        <row r="82">
          <cell r="D82" t="str">
            <v>Filled</v>
          </cell>
          <cell r="F82">
            <v>12</v>
          </cell>
        </row>
        <row r="83">
          <cell r="D83" t="str">
            <v>Filled</v>
          </cell>
          <cell r="F83">
            <v>12</v>
          </cell>
        </row>
        <row r="84">
          <cell r="D84" t="str">
            <v>Filled</v>
          </cell>
          <cell r="F84">
            <v>12</v>
          </cell>
        </row>
        <row r="85">
          <cell r="D85" t="str">
            <v>Filled</v>
          </cell>
          <cell r="F85">
            <v>12</v>
          </cell>
        </row>
        <row r="86">
          <cell r="D86" t="str">
            <v>Failed To Fill</v>
          </cell>
          <cell r="F86">
            <v>11</v>
          </cell>
        </row>
        <row r="87">
          <cell r="D87" t="str">
            <v>Failed To Fill</v>
          </cell>
          <cell r="F87">
            <v>11</v>
          </cell>
        </row>
        <row r="88">
          <cell r="D88" t="str">
            <v>Failed To Fill</v>
          </cell>
          <cell r="F88">
            <v>11</v>
          </cell>
        </row>
        <row r="89">
          <cell r="D89" t="str">
            <v>Failed To Fill</v>
          </cell>
          <cell r="F89">
            <v>11</v>
          </cell>
        </row>
        <row r="90">
          <cell r="D90" t="str">
            <v>Filled</v>
          </cell>
          <cell r="F90">
            <v>15</v>
          </cell>
        </row>
        <row r="91">
          <cell r="D91" t="str">
            <v>Filled</v>
          </cell>
          <cell r="F91">
            <v>13</v>
          </cell>
        </row>
        <row r="92">
          <cell r="D92" t="str">
            <v>Filled</v>
          </cell>
          <cell r="F92">
            <v>12</v>
          </cell>
        </row>
        <row r="93">
          <cell r="D93" t="str">
            <v>Filled</v>
          </cell>
          <cell r="F93">
            <v>13</v>
          </cell>
        </row>
        <row r="94">
          <cell r="D94" t="str">
            <v>Filled</v>
          </cell>
          <cell r="F94">
            <v>13</v>
          </cell>
        </row>
        <row r="95">
          <cell r="D95" t="str">
            <v>Failed To Fill</v>
          </cell>
          <cell r="F95">
            <v>13</v>
          </cell>
        </row>
        <row r="96">
          <cell r="D96" t="str">
            <v>Filled</v>
          </cell>
          <cell r="F96">
            <v>17</v>
          </cell>
        </row>
        <row r="97">
          <cell r="D97" t="str">
            <v>Filled</v>
          </cell>
          <cell r="F97">
            <v>17</v>
          </cell>
        </row>
        <row r="98">
          <cell r="D98" t="str">
            <v>Filled</v>
          </cell>
          <cell r="F98">
            <v>17</v>
          </cell>
        </row>
        <row r="99">
          <cell r="D99" t="str">
            <v>Filled</v>
          </cell>
          <cell r="F99">
            <v>18</v>
          </cell>
        </row>
        <row r="100">
          <cell r="D100" t="str">
            <v>Filled</v>
          </cell>
          <cell r="F100">
            <v>18</v>
          </cell>
        </row>
        <row r="101">
          <cell r="D101" t="str">
            <v>Filled</v>
          </cell>
          <cell r="F101">
            <v>13</v>
          </cell>
        </row>
        <row r="102">
          <cell r="D102" t="str">
            <v>Filled</v>
          </cell>
          <cell r="F102">
            <v>13</v>
          </cell>
        </row>
        <row r="103">
          <cell r="D103" t="str">
            <v>Filled</v>
          </cell>
          <cell r="F103">
            <v>14</v>
          </cell>
        </row>
        <row r="104">
          <cell r="D104" t="str">
            <v>Filled</v>
          </cell>
          <cell r="F104">
            <v>14</v>
          </cell>
        </row>
        <row r="105">
          <cell r="D105" t="str">
            <v>Failed To Fill</v>
          </cell>
          <cell r="F105">
            <v>14</v>
          </cell>
        </row>
        <row r="106">
          <cell r="D106" t="str">
            <v>Filled</v>
          </cell>
          <cell r="F106">
            <v>24</v>
          </cell>
        </row>
        <row r="107">
          <cell r="D107" t="str">
            <v>Filled</v>
          </cell>
          <cell r="F107">
            <v>24</v>
          </cell>
        </row>
        <row r="108">
          <cell r="D108" t="str">
            <v>Filled</v>
          </cell>
          <cell r="F108">
            <v>28</v>
          </cell>
        </row>
        <row r="109">
          <cell r="D109" t="str">
            <v>Filled</v>
          </cell>
          <cell r="F109">
            <v>28</v>
          </cell>
        </row>
        <row r="110">
          <cell r="D110" t="str">
            <v>Filled</v>
          </cell>
          <cell r="F110">
            <v>28</v>
          </cell>
        </row>
        <row r="111">
          <cell r="D111" t="str">
            <v>Filled</v>
          </cell>
          <cell r="F111">
            <v>14</v>
          </cell>
        </row>
        <row r="112">
          <cell r="D112" t="str">
            <v>Filled</v>
          </cell>
          <cell r="F112">
            <v>14</v>
          </cell>
        </row>
        <row r="113">
          <cell r="D113" t="str">
            <v>Filled</v>
          </cell>
          <cell r="F113">
            <v>14</v>
          </cell>
        </row>
        <row r="114">
          <cell r="D114" t="str">
            <v>Filled</v>
          </cell>
          <cell r="F114">
            <v>14</v>
          </cell>
        </row>
        <row r="115">
          <cell r="D115" t="str">
            <v>Filled</v>
          </cell>
          <cell r="F115">
            <v>15</v>
          </cell>
        </row>
        <row r="116">
          <cell r="D116" t="str">
            <v>Filled</v>
          </cell>
          <cell r="F116">
            <v>16</v>
          </cell>
        </row>
        <row r="117">
          <cell r="D117" t="str">
            <v>Filled</v>
          </cell>
          <cell r="F117">
            <v>19</v>
          </cell>
        </row>
        <row r="118">
          <cell r="D118" t="str">
            <v>Filled</v>
          </cell>
          <cell r="F118">
            <v>20</v>
          </cell>
        </row>
        <row r="119">
          <cell r="D119" t="str">
            <v>Filled</v>
          </cell>
          <cell r="F119">
            <v>15</v>
          </cell>
        </row>
        <row r="120">
          <cell r="D120" t="str">
            <v>Filled</v>
          </cell>
          <cell r="F120">
            <v>28</v>
          </cell>
        </row>
        <row r="121">
          <cell r="D121" t="str">
            <v>Filled</v>
          </cell>
          <cell r="F121">
            <v>15</v>
          </cell>
        </row>
        <row r="122">
          <cell r="D122" t="str">
            <v>Filled</v>
          </cell>
          <cell r="F122">
            <v>15</v>
          </cell>
        </row>
        <row r="123">
          <cell r="D123" t="str">
            <v>Filled</v>
          </cell>
          <cell r="F123">
            <v>15</v>
          </cell>
        </row>
        <row r="124">
          <cell r="D124" t="str">
            <v>Failed To Fill</v>
          </cell>
          <cell r="F124">
            <v>15</v>
          </cell>
        </row>
        <row r="125">
          <cell r="D125" t="str">
            <v>Filled</v>
          </cell>
          <cell r="F125">
            <v>17</v>
          </cell>
        </row>
        <row r="126">
          <cell r="D126" t="str">
            <v>Failed To Fill</v>
          </cell>
          <cell r="F126">
            <v>16</v>
          </cell>
        </row>
        <row r="127">
          <cell r="D127" t="str">
            <v>Filled</v>
          </cell>
          <cell r="F127">
            <v>16</v>
          </cell>
        </row>
        <row r="128">
          <cell r="D128" t="str">
            <v>Filled</v>
          </cell>
          <cell r="F128">
            <v>16</v>
          </cell>
        </row>
        <row r="129">
          <cell r="D129" t="str">
            <v>Filled</v>
          </cell>
          <cell r="F129">
            <v>28</v>
          </cell>
        </row>
        <row r="130">
          <cell r="D130" t="str">
            <v>Filled</v>
          </cell>
          <cell r="F130">
            <v>28</v>
          </cell>
        </row>
        <row r="131">
          <cell r="D131" t="str">
            <v>Filled</v>
          </cell>
          <cell r="F131">
            <v>28</v>
          </cell>
        </row>
        <row r="132">
          <cell r="D132" t="str">
            <v>Filled</v>
          </cell>
          <cell r="F132">
            <v>16</v>
          </cell>
        </row>
        <row r="133">
          <cell r="D133" t="str">
            <v>Filled</v>
          </cell>
          <cell r="F133">
            <v>18</v>
          </cell>
        </row>
        <row r="134">
          <cell r="D134" t="str">
            <v>Filled</v>
          </cell>
          <cell r="F134">
            <v>23</v>
          </cell>
        </row>
        <row r="135">
          <cell r="D135" t="str">
            <v>Filled</v>
          </cell>
          <cell r="F135">
            <v>17</v>
          </cell>
        </row>
        <row r="136">
          <cell r="D136" t="str">
            <v>Filled</v>
          </cell>
          <cell r="F136">
            <v>17</v>
          </cell>
        </row>
        <row r="137">
          <cell r="D137" t="str">
            <v>Filled</v>
          </cell>
          <cell r="F137">
            <v>17</v>
          </cell>
        </row>
        <row r="138">
          <cell r="D138" t="str">
            <v>Filled</v>
          </cell>
          <cell r="F138">
            <v>17</v>
          </cell>
        </row>
        <row r="139">
          <cell r="D139" t="str">
            <v>Failed To Fill</v>
          </cell>
          <cell r="F139">
            <v>18</v>
          </cell>
        </row>
        <row r="140">
          <cell r="D140" t="str">
            <v>Failed To Fill</v>
          </cell>
          <cell r="F140">
            <v>18</v>
          </cell>
        </row>
        <row r="141">
          <cell r="D141" t="str">
            <v>Filled</v>
          </cell>
          <cell r="F141">
            <v>18</v>
          </cell>
        </row>
        <row r="142">
          <cell r="D142" t="str">
            <v>Filled</v>
          </cell>
          <cell r="F142">
            <v>18</v>
          </cell>
        </row>
        <row r="143">
          <cell r="D143" t="str">
            <v>Filled</v>
          </cell>
          <cell r="F143">
            <v>18</v>
          </cell>
        </row>
        <row r="144">
          <cell r="D144" t="str">
            <v>Failed To Fill</v>
          </cell>
          <cell r="F144">
            <v>18</v>
          </cell>
        </row>
        <row r="145">
          <cell r="D145" t="str">
            <v>Filled</v>
          </cell>
          <cell r="F145">
            <v>18</v>
          </cell>
        </row>
        <row r="146">
          <cell r="D146" t="str">
            <v>Filled</v>
          </cell>
          <cell r="F146">
            <v>20</v>
          </cell>
        </row>
        <row r="147">
          <cell r="D147" t="str">
            <v>Filled</v>
          </cell>
          <cell r="F147">
            <v>19</v>
          </cell>
        </row>
        <row r="148">
          <cell r="D148" t="str">
            <v>Filled</v>
          </cell>
          <cell r="F148">
            <v>19</v>
          </cell>
        </row>
        <row r="149">
          <cell r="D149" t="str">
            <v>Filled</v>
          </cell>
          <cell r="F149">
            <v>26</v>
          </cell>
        </row>
        <row r="150">
          <cell r="D150" t="str">
            <v>Filled</v>
          </cell>
          <cell r="F150">
            <v>19</v>
          </cell>
        </row>
        <row r="151">
          <cell r="D151" t="str">
            <v>Failed To Fill</v>
          </cell>
          <cell r="F151">
            <v>19</v>
          </cell>
        </row>
        <row r="152">
          <cell r="D152" t="str">
            <v>Filled</v>
          </cell>
          <cell r="F152">
            <v>19</v>
          </cell>
        </row>
        <row r="153">
          <cell r="D153" t="str">
            <v>Failed To Fill</v>
          </cell>
          <cell r="F153">
            <v>19</v>
          </cell>
        </row>
        <row r="154">
          <cell r="D154" t="str">
            <v>Filled</v>
          </cell>
          <cell r="F154">
            <v>24</v>
          </cell>
        </row>
        <row r="155">
          <cell r="D155" t="str">
            <v>Filled</v>
          </cell>
          <cell r="F155">
            <v>25</v>
          </cell>
        </row>
        <row r="156">
          <cell r="D156" t="str">
            <v>Filled</v>
          </cell>
          <cell r="F156">
            <v>25</v>
          </cell>
        </row>
        <row r="157">
          <cell r="D157" t="str">
            <v>Filled</v>
          </cell>
          <cell r="F157">
            <v>22</v>
          </cell>
        </row>
        <row r="158">
          <cell r="D158" t="str">
            <v>Filled</v>
          </cell>
          <cell r="F158">
            <v>22</v>
          </cell>
        </row>
        <row r="159">
          <cell r="D159" t="str">
            <v>Filled</v>
          </cell>
          <cell r="F159">
            <v>22</v>
          </cell>
        </row>
        <row r="160">
          <cell r="D160" t="str">
            <v>Filled</v>
          </cell>
          <cell r="F160">
            <v>22</v>
          </cell>
        </row>
        <row r="161">
          <cell r="D161" t="str">
            <v>Filled</v>
          </cell>
          <cell r="F161">
            <v>22</v>
          </cell>
        </row>
        <row r="162">
          <cell r="D162" t="str">
            <v>Filled</v>
          </cell>
          <cell r="F162">
            <v>26</v>
          </cell>
        </row>
        <row r="163">
          <cell r="D163" t="str">
            <v>Filled</v>
          </cell>
          <cell r="F163">
            <v>23</v>
          </cell>
        </row>
        <row r="164">
          <cell r="D164" t="str">
            <v>Filled</v>
          </cell>
          <cell r="F164">
            <v>23</v>
          </cell>
        </row>
        <row r="165">
          <cell r="D165" t="str">
            <v>Filled</v>
          </cell>
          <cell r="F165">
            <v>23</v>
          </cell>
        </row>
        <row r="166">
          <cell r="D166" t="str">
            <v>Failed To Fill</v>
          </cell>
          <cell r="F166">
            <v>23</v>
          </cell>
        </row>
        <row r="167">
          <cell r="D167" t="str">
            <v>Filled</v>
          </cell>
          <cell r="F167">
            <v>23</v>
          </cell>
        </row>
        <row r="168">
          <cell r="D168" t="str">
            <v>Failed To Fill</v>
          </cell>
          <cell r="F168">
            <v>23</v>
          </cell>
        </row>
        <row r="169">
          <cell r="D169" t="str">
            <v>Filled</v>
          </cell>
          <cell r="F169">
            <v>23</v>
          </cell>
        </row>
        <row r="170">
          <cell r="D170" t="str">
            <v>Filled</v>
          </cell>
          <cell r="F170">
            <v>24</v>
          </cell>
        </row>
        <row r="171">
          <cell r="D171" t="str">
            <v>Filled</v>
          </cell>
          <cell r="F171">
            <v>24</v>
          </cell>
        </row>
        <row r="172">
          <cell r="D172" t="str">
            <v>Filled</v>
          </cell>
          <cell r="F172">
            <v>24</v>
          </cell>
        </row>
        <row r="173">
          <cell r="D173" t="str">
            <v>Filled</v>
          </cell>
          <cell r="F173">
            <v>24</v>
          </cell>
        </row>
        <row r="174">
          <cell r="D174" t="str">
            <v>Filled</v>
          </cell>
          <cell r="F174">
            <v>24</v>
          </cell>
        </row>
        <row r="175">
          <cell r="D175" t="str">
            <v>Failed To Fill</v>
          </cell>
          <cell r="F175">
            <v>25</v>
          </cell>
        </row>
        <row r="176">
          <cell r="D176" t="str">
            <v>Filled</v>
          </cell>
          <cell r="F176">
            <v>25</v>
          </cell>
        </row>
        <row r="177">
          <cell r="D177" t="str">
            <v>Filled</v>
          </cell>
          <cell r="F177">
            <v>25</v>
          </cell>
        </row>
        <row r="178">
          <cell r="D178" t="str">
            <v>Filled</v>
          </cell>
          <cell r="F178">
            <v>25</v>
          </cell>
        </row>
        <row r="179">
          <cell r="D179" t="str">
            <v>Filled</v>
          </cell>
          <cell r="F179">
            <v>25</v>
          </cell>
        </row>
        <row r="180">
          <cell r="D180" t="str">
            <v>Failed To Fill</v>
          </cell>
          <cell r="F180">
            <v>25</v>
          </cell>
        </row>
        <row r="181">
          <cell r="D181" t="str">
            <v>Filled</v>
          </cell>
          <cell r="F181">
            <v>25</v>
          </cell>
        </row>
        <row r="182">
          <cell r="D182" t="str">
            <v>Filled</v>
          </cell>
          <cell r="F182">
            <v>27</v>
          </cell>
        </row>
        <row r="183">
          <cell r="D183" t="str">
            <v>Filled</v>
          </cell>
          <cell r="F183">
            <v>25</v>
          </cell>
        </row>
        <row r="184">
          <cell r="D184" t="str">
            <v>Filled</v>
          </cell>
          <cell r="F184">
            <v>27</v>
          </cell>
        </row>
        <row r="185">
          <cell r="D185" t="str">
            <v>Failed To Fill</v>
          </cell>
          <cell r="F185">
            <v>26</v>
          </cell>
        </row>
        <row r="186">
          <cell r="D186" t="str">
            <v>Filled</v>
          </cell>
          <cell r="F186">
            <v>26</v>
          </cell>
        </row>
        <row r="187">
          <cell r="D187" t="str">
            <v>Filled</v>
          </cell>
          <cell r="F187">
            <v>26</v>
          </cell>
        </row>
        <row r="188">
          <cell r="D188" t="str">
            <v>Filled</v>
          </cell>
          <cell r="F188">
            <v>26</v>
          </cell>
        </row>
        <row r="189">
          <cell r="D189" t="str">
            <v>Filled</v>
          </cell>
          <cell r="F189">
            <v>27</v>
          </cell>
        </row>
        <row r="190">
          <cell r="D190" t="str">
            <v>Filled</v>
          </cell>
          <cell r="F190">
            <v>27</v>
          </cell>
        </row>
        <row r="191">
          <cell r="D191" t="str">
            <v>Filled</v>
          </cell>
          <cell r="F191">
            <v>28</v>
          </cell>
        </row>
        <row r="192">
          <cell r="D192" t="str">
            <v>Filled</v>
          </cell>
          <cell r="F192">
            <v>31</v>
          </cell>
        </row>
        <row r="193">
          <cell r="D193" t="str">
            <v>Filled</v>
          </cell>
          <cell r="F193">
            <v>31</v>
          </cell>
        </row>
        <row r="194">
          <cell r="D194" t="str">
            <v>Filled</v>
          </cell>
          <cell r="F194">
            <v>32</v>
          </cell>
        </row>
        <row r="195">
          <cell r="D195" t="str">
            <v>Filled</v>
          </cell>
          <cell r="F195">
            <v>28</v>
          </cell>
        </row>
        <row r="196">
          <cell r="D196" t="str">
            <v>Filled</v>
          </cell>
          <cell r="F196">
            <v>27</v>
          </cell>
        </row>
        <row r="197">
          <cell r="D197" t="str">
            <v>Filled</v>
          </cell>
          <cell r="F197">
            <v>27</v>
          </cell>
        </row>
        <row r="198">
          <cell r="D198" t="str">
            <v>Filled</v>
          </cell>
          <cell r="F198">
            <v>28</v>
          </cell>
        </row>
        <row r="199">
          <cell r="D199" t="str">
            <v>Filled</v>
          </cell>
          <cell r="F199">
            <v>27</v>
          </cell>
        </row>
        <row r="200">
          <cell r="D200" t="str">
            <v>Filled</v>
          </cell>
          <cell r="F200">
            <v>27</v>
          </cell>
        </row>
        <row r="201">
          <cell r="D201" t="str">
            <v>Filled</v>
          </cell>
          <cell r="F201">
            <v>28</v>
          </cell>
        </row>
        <row r="202">
          <cell r="D202" t="str">
            <v>Filled</v>
          </cell>
          <cell r="F202">
            <v>28</v>
          </cell>
        </row>
        <row r="203">
          <cell r="D203" t="str">
            <v>Filled</v>
          </cell>
          <cell r="F203">
            <v>28</v>
          </cell>
        </row>
        <row r="204">
          <cell r="D204" t="str">
            <v>Filled</v>
          </cell>
          <cell r="F204">
            <v>30</v>
          </cell>
        </row>
        <row r="205">
          <cell r="D205" t="str">
            <v>Filled</v>
          </cell>
          <cell r="F205">
            <v>29</v>
          </cell>
        </row>
        <row r="206">
          <cell r="D206" t="str">
            <v>Filled</v>
          </cell>
          <cell r="F206">
            <v>29</v>
          </cell>
        </row>
        <row r="207">
          <cell r="D207" t="str">
            <v>Filled</v>
          </cell>
          <cell r="F207">
            <v>29</v>
          </cell>
        </row>
        <row r="208">
          <cell r="D208" t="str">
            <v>Failed To Fill</v>
          </cell>
          <cell r="F208">
            <v>29</v>
          </cell>
        </row>
        <row r="209">
          <cell r="D209" t="str">
            <v>Filled</v>
          </cell>
          <cell r="F209">
            <v>29</v>
          </cell>
        </row>
        <row r="210">
          <cell r="D210" t="str">
            <v>Failed To Fill</v>
          </cell>
          <cell r="F210">
            <v>29</v>
          </cell>
        </row>
        <row r="211">
          <cell r="D211" t="str">
            <v>Filled</v>
          </cell>
          <cell r="F211">
            <v>30</v>
          </cell>
        </row>
        <row r="212">
          <cell r="D212" t="str">
            <v>Filled</v>
          </cell>
          <cell r="F212">
            <v>31</v>
          </cell>
        </row>
        <row r="213">
          <cell r="D213" t="str">
            <v>Filled</v>
          </cell>
          <cell r="F213">
            <v>29</v>
          </cell>
        </row>
        <row r="214">
          <cell r="D214" t="str">
            <v>Filled</v>
          </cell>
          <cell r="F214">
            <v>30</v>
          </cell>
        </row>
        <row r="215">
          <cell r="D215" t="str">
            <v>Filled</v>
          </cell>
          <cell r="F215">
            <v>30</v>
          </cell>
        </row>
        <row r="216">
          <cell r="D216" t="str">
            <v>Filled</v>
          </cell>
          <cell r="F216">
            <v>30</v>
          </cell>
        </row>
        <row r="217">
          <cell r="D217" t="str">
            <v>Filled</v>
          </cell>
          <cell r="F217">
            <v>30</v>
          </cell>
        </row>
        <row r="218">
          <cell r="D218" t="str">
            <v>Failed To Fill</v>
          </cell>
          <cell r="F218">
            <v>29</v>
          </cell>
        </row>
        <row r="219">
          <cell r="D219" t="str">
            <v>Filled</v>
          </cell>
          <cell r="F219">
            <v>32</v>
          </cell>
        </row>
        <row r="220">
          <cell r="D220" t="str">
            <v>Filled</v>
          </cell>
          <cell r="F220">
            <v>31</v>
          </cell>
        </row>
        <row r="221">
          <cell r="D221" t="str">
            <v>Filled</v>
          </cell>
          <cell r="F221">
            <v>31</v>
          </cell>
        </row>
        <row r="222">
          <cell r="D222" t="str">
            <v>Filled</v>
          </cell>
          <cell r="F222">
            <v>35</v>
          </cell>
        </row>
        <row r="223">
          <cell r="D223" t="str">
            <v>Filled</v>
          </cell>
          <cell r="F223">
            <v>35</v>
          </cell>
        </row>
        <row r="224">
          <cell r="D224" t="str">
            <v>Filled</v>
          </cell>
          <cell r="F224">
            <v>33</v>
          </cell>
        </row>
        <row r="225">
          <cell r="D225" t="str">
            <v>Filled</v>
          </cell>
          <cell r="F225">
            <v>32</v>
          </cell>
        </row>
        <row r="226">
          <cell r="D226" t="str">
            <v>Filled</v>
          </cell>
          <cell r="F226">
            <v>30</v>
          </cell>
        </row>
        <row r="227">
          <cell r="D227" t="str">
            <v>Filled</v>
          </cell>
          <cell r="F227">
            <v>30</v>
          </cell>
        </row>
        <row r="228">
          <cell r="D228" t="str">
            <v>Filled</v>
          </cell>
          <cell r="F228">
            <v>31</v>
          </cell>
        </row>
        <row r="229">
          <cell r="D229" t="str">
            <v>Filled</v>
          </cell>
          <cell r="F229">
            <v>31</v>
          </cell>
        </row>
        <row r="230">
          <cell r="D230" t="str">
            <v>Filled</v>
          </cell>
          <cell r="F230">
            <v>33</v>
          </cell>
        </row>
        <row r="231">
          <cell r="D231" t="str">
            <v>Filled</v>
          </cell>
          <cell r="F231">
            <v>33</v>
          </cell>
        </row>
        <row r="232">
          <cell r="D232" t="str">
            <v>Filled</v>
          </cell>
          <cell r="F232">
            <v>32</v>
          </cell>
        </row>
        <row r="233">
          <cell r="D233" t="str">
            <v>Failed To Fill</v>
          </cell>
          <cell r="F233">
            <v>33</v>
          </cell>
        </row>
        <row r="234">
          <cell r="D234" t="str">
            <v>Failed To Fill</v>
          </cell>
          <cell r="F234">
            <v>33</v>
          </cell>
        </row>
        <row r="235">
          <cell r="D235" t="str">
            <v>Filled</v>
          </cell>
          <cell r="F235">
            <v>33</v>
          </cell>
        </row>
        <row r="236">
          <cell r="D236" t="str">
            <v>Failed To Fill</v>
          </cell>
          <cell r="F236">
            <v>33</v>
          </cell>
        </row>
        <row r="237">
          <cell r="D237" t="str">
            <v>Filled</v>
          </cell>
          <cell r="F237">
            <v>33</v>
          </cell>
        </row>
        <row r="238">
          <cell r="D238" t="str">
            <v>Failed To Fill</v>
          </cell>
          <cell r="F238">
            <v>34</v>
          </cell>
        </row>
        <row r="239">
          <cell r="D239" t="str">
            <v>Filled</v>
          </cell>
          <cell r="F239">
            <v>34</v>
          </cell>
        </row>
        <row r="240">
          <cell r="D240" t="str">
            <v>Filled</v>
          </cell>
          <cell r="F240">
            <v>34</v>
          </cell>
        </row>
        <row r="241">
          <cell r="D241" t="str">
            <v>Filled</v>
          </cell>
          <cell r="F241">
            <v>35</v>
          </cell>
        </row>
        <row r="242">
          <cell r="D242" t="str">
            <v>Failed To Fill</v>
          </cell>
          <cell r="F242">
            <v>34</v>
          </cell>
        </row>
        <row r="243">
          <cell r="D243" t="str">
            <v>Failed To Fill</v>
          </cell>
          <cell r="F243">
            <v>34</v>
          </cell>
        </row>
        <row r="244">
          <cell r="D244" t="str">
            <v>Filled</v>
          </cell>
          <cell r="F244">
            <v>34</v>
          </cell>
        </row>
        <row r="245">
          <cell r="D245" t="str">
            <v>Filled</v>
          </cell>
          <cell r="F245">
            <v>35</v>
          </cell>
        </row>
        <row r="246">
          <cell r="D246" t="str">
            <v>Filled</v>
          </cell>
          <cell r="F246">
            <v>34</v>
          </cell>
        </row>
        <row r="247">
          <cell r="D247" t="str">
            <v>Filled</v>
          </cell>
          <cell r="F247">
            <v>34</v>
          </cell>
        </row>
        <row r="248">
          <cell r="D248" t="str">
            <v>Filled</v>
          </cell>
          <cell r="F248">
            <v>34</v>
          </cell>
        </row>
        <row r="249">
          <cell r="D249" t="str">
            <v>Filled</v>
          </cell>
          <cell r="F249">
            <v>35</v>
          </cell>
        </row>
        <row r="250">
          <cell r="D250" t="str">
            <v>Failed To Fill</v>
          </cell>
          <cell r="F250">
            <v>35</v>
          </cell>
        </row>
      </sheetData>
      <sheetData sheetId="1" refreshError="1"/>
      <sheetData sheetId="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wData"/>
      <sheetName val="AggData"/>
      <sheetName val="Chart"/>
    </sheetNames>
    <sheetDataSet>
      <sheetData sheetId="0">
        <row r="2">
          <cell r="D2" t="str">
            <v>Filled</v>
          </cell>
          <cell r="F2">
            <v>3</v>
          </cell>
        </row>
        <row r="3">
          <cell r="D3" t="str">
            <v>Filled</v>
          </cell>
          <cell r="F3">
            <v>3</v>
          </cell>
        </row>
        <row r="4">
          <cell r="D4" t="str">
            <v>Filled</v>
          </cell>
          <cell r="F4">
            <v>1</v>
          </cell>
        </row>
        <row r="5">
          <cell r="D5" t="str">
            <v>Filled</v>
          </cell>
          <cell r="F5">
            <v>2</v>
          </cell>
        </row>
        <row r="6">
          <cell r="D6" t="str">
            <v>Filled</v>
          </cell>
          <cell r="F6">
            <v>2</v>
          </cell>
        </row>
        <row r="7">
          <cell r="D7" t="str">
            <v>Filled</v>
          </cell>
          <cell r="F7">
            <v>2</v>
          </cell>
        </row>
        <row r="8">
          <cell r="D8" t="str">
            <v>Filled</v>
          </cell>
          <cell r="F8">
            <v>2</v>
          </cell>
        </row>
        <row r="9">
          <cell r="D9" t="str">
            <v>Filled</v>
          </cell>
          <cell r="F9">
            <v>2</v>
          </cell>
        </row>
        <row r="10">
          <cell r="D10" t="str">
            <v>Filled</v>
          </cell>
          <cell r="F10">
            <v>3</v>
          </cell>
        </row>
        <row r="11">
          <cell r="D11" t="str">
            <v>Filled</v>
          </cell>
          <cell r="F11">
            <v>3</v>
          </cell>
        </row>
        <row r="12">
          <cell r="D12" t="str">
            <v>Filled</v>
          </cell>
          <cell r="F12">
            <v>3</v>
          </cell>
        </row>
        <row r="13">
          <cell r="D13" t="str">
            <v>Filled</v>
          </cell>
          <cell r="F13">
            <v>3</v>
          </cell>
        </row>
        <row r="14">
          <cell r="D14" t="str">
            <v>Filled</v>
          </cell>
          <cell r="F14">
            <v>3</v>
          </cell>
        </row>
        <row r="15">
          <cell r="D15" t="str">
            <v>Filled</v>
          </cell>
          <cell r="F15">
            <v>4</v>
          </cell>
        </row>
        <row r="16">
          <cell r="D16" t="str">
            <v>Filled</v>
          </cell>
          <cell r="F16">
            <v>4</v>
          </cell>
        </row>
        <row r="17">
          <cell r="D17" t="str">
            <v>Filled</v>
          </cell>
          <cell r="F17">
            <v>4</v>
          </cell>
        </row>
        <row r="18">
          <cell r="D18" t="str">
            <v>Filled</v>
          </cell>
          <cell r="F18">
            <v>4</v>
          </cell>
        </row>
        <row r="19">
          <cell r="D19" t="str">
            <v>Filled</v>
          </cell>
          <cell r="F19">
            <v>4</v>
          </cell>
        </row>
        <row r="20">
          <cell r="D20" t="str">
            <v>Filled</v>
          </cell>
          <cell r="F20">
            <v>5</v>
          </cell>
        </row>
        <row r="21">
          <cell r="D21" t="str">
            <v>Filled</v>
          </cell>
          <cell r="F21">
            <v>5</v>
          </cell>
        </row>
        <row r="22">
          <cell r="D22" t="str">
            <v>Filled</v>
          </cell>
          <cell r="F22">
            <v>5</v>
          </cell>
        </row>
        <row r="23">
          <cell r="D23" t="str">
            <v>Filled</v>
          </cell>
          <cell r="F23">
            <v>5</v>
          </cell>
        </row>
        <row r="24">
          <cell r="D24" t="str">
            <v>Filled</v>
          </cell>
          <cell r="F24">
            <v>6</v>
          </cell>
        </row>
        <row r="25">
          <cell r="D25" t="str">
            <v>Filled</v>
          </cell>
          <cell r="F25">
            <v>6</v>
          </cell>
        </row>
        <row r="26">
          <cell r="D26" t="str">
            <v>Filled</v>
          </cell>
          <cell r="F26">
            <v>6</v>
          </cell>
        </row>
        <row r="27">
          <cell r="D27" t="str">
            <v>Filled</v>
          </cell>
          <cell r="F27">
            <v>6</v>
          </cell>
        </row>
        <row r="28">
          <cell r="D28" t="str">
            <v>Filled</v>
          </cell>
          <cell r="F28">
            <v>6</v>
          </cell>
        </row>
        <row r="29">
          <cell r="D29" t="str">
            <v>Filled</v>
          </cell>
          <cell r="F29">
            <v>7</v>
          </cell>
        </row>
        <row r="30">
          <cell r="D30" t="str">
            <v>Filled</v>
          </cell>
          <cell r="F30">
            <v>7</v>
          </cell>
        </row>
        <row r="31">
          <cell r="D31" t="str">
            <v>Filled</v>
          </cell>
          <cell r="F31">
            <v>7</v>
          </cell>
        </row>
        <row r="32">
          <cell r="D32" t="str">
            <v>Filled</v>
          </cell>
          <cell r="F32">
            <v>7</v>
          </cell>
        </row>
        <row r="33">
          <cell r="D33" t="str">
            <v>Filled</v>
          </cell>
          <cell r="F33">
            <v>7</v>
          </cell>
        </row>
        <row r="34">
          <cell r="D34" t="str">
            <v>Filled</v>
          </cell>
          <cell r="F34">
            <v>8</v>
          </cell>
        </row>
        <row r="35">
          <cell r="D35" t="str">
            <v>Filled</v>
          </cell>
          <cell r="F35">
            <v>8</v>
          </cell>
        </row>
        <row r="36">
          <cell r="D36" t="str">
            <v>Filled</v>
          </cell>
          <cell r="F36">
            <v>8</v>
          </cell>
        </row>
        <row r="37">
          <cell r="D37" t="str">
            <v>Filled</v>
          </cell>
          <cell r="F37">
            <v>8</v>
          </cell>
        </row>
        <row r="38">
          <cell r="D38" t="str">
            <v>Filled</v>
          </cell>
          <cell r="F38">
            <v>8</v>
          </cell>
        </row>
        <row r="39">
          <cell r="D39" t="str">
            <v>Filled</v>
          </cell>
          <cell r="F39">
            <v>9</v>
          </cell>
        </row>
        <row r="40">
          <cell r="D40" t="str">
            <v>Filled</v>
          </cell>
          <cell r="F40">
            <v>9</v>
          </cell>
        </row>
        <row r="41">
          <cell r="D41" t="str">
            <v>Filled</v>
          </cell>
          <cell r="F41">
            <v>9</v>
          </cell>
        </row>
        <row r="42">
          <cell r="D42" t="str">
            <v>Filled</v>
          </cell>
          <cell r="F42">
            <v>9</v>
          </cell>
        </row>
        <row r="43">
          <cell r="D43" t="str">
            <v>Filled</v>
          </cell>
          <cell r="F43">
            <v>9</v>
          </cell>
        </row>
        <row r="44">
          <cell r="D44" t="str">
            <v>Filled</v>
          </cell>
          <cell r="F44">
            <v>10</v>
          </cell>
        </row>
        <row r="45">
          <cell r="D45" t="str">
            <v>Filled</v>
          </cell>
          <cell r="F45">
            <v>10</v>
          </cell>
        </row>
        <row r="46">
          <cell r="D46" t="str">
            <v>Filled</v>
          </cell>
          <cell r="F46">
            <v>10</v>
          </cell>
        </row>
        <row r="47">
          <cell r="D47" t="str">
            <v>Filled</v>
          </cell>
          <cell r="F47">
            <v>10</v>
          </cell>
        </row>
        <row r="48">
          <cell r="D48" t="str">
            <v>Filled</v>
          </cell>
          <cell r="F48">
            <v>10</v>
          </cell>
        </row>
        <row r="49">
          <cell r="D49" t="str">
            <v>Filled</v>
          </cell>
          <cell r="F49">
            <v>11</v>
          </cell>
        </row>
        <row r="50">
          <cell r="D50" t="str">
            <v>Filled</v>
          </cell>
          <cell r="F50">
            <v>11</v>
          </cell>
        </row>
        <row r="51">
          <cell r="D51" t="str">
            <v>Filled</v>
          </cell>
          <cell r="F51">
            <v>11</v>
          </cell>
        </row>
        <row r="52">
          <cell r="D52" t="str">
            <v>Filled</v>
          </cell>
          <cell r="F52">
            <v>12</v>
          </cell>
        </row>
        <row r="53">
          <cell r="D53" t="str">
            <v>Filled</v>
          </cell>
          <cell r="F53">
            <v>12</v>
          </cell>
        </row>
        <row r="54">
          <cell r="D54" t="str">
            <v>Filled</v>
          </cell>
          <cell r="F54">
            <v>12</v>
          </cell>
        </row>
        <row r="55">
          <cell r="D55" t="str">
            <v>Filled</v>
          </cell>
          <cell r="F55">
            <v>12</v>
          </cell>
        </row>
        <row r="56">
          <cell r="D56" t="str">
            <v>Filled</v>
          </cell>
          <cell r="F56">
            <v>12</v>
          </cell>
        </row>
        <row r="57">
          <cell r="D57" t="str">
            <v>Filled</v>
          </cell>
          <cell r="F57">
            <v>13</v>
          </cell>
        </row>
        <row r="58">
          <cell r="D58" t="str">
            <v>Filled</v>
          </cell>
          <cell r="F58">
            <v>13</v>
          </cell>
        </row>
        <row r="59">
          <cell r="D59" t="str">
            <v>Filled</v>
          </cell>
          <cell r="F59">
            <v>13</v>
          </cell>
        </row>
        <row r="60">
          <cell r="D60" t="str">
            <v>Filled</v>
          </cell>
          <cell r="F60">
            <v>13</v>
          </cell>
        </row>
        <row r="61">
          <cell r="D61" t="str">
            <v>Filled</v>
          </cell>
          <cell r="F61">
            <v>13</v>
          </cell>
        </row>
        <row r="62">
          <cell r="D62" t="str">
            <v>Filled</v>
          </cell>
          <cell r="F62">
            <v>14</v>
          </cell>
        </row>
        <row r="63">
          <cell r="D63" t="str">
            <v>Filled</v>
          </cell>
          <cell r="F63">
            <v>14</v>
          </cell>
        </row>
        <row r="64">
          <cell r="D64" t="str">
            <v>Filled</v>
          </cell>
          <cell r="F64">
            <v>14</v>
          </cell>
        </row>
        <row r="65">
          <cell r="D65" t="str">
            <v>Filled</v>
          </cell>
          <cell r="F65">
            <v>14</v>
          </cell>
        </row>
        <row r="66">
          <cell r="D66" t="str">
            <v>Filled</v>
          </cell>
          <cell r="F66">
            <v>14</v>
          </cell>
        </row>
        <row r="67">
          <cell r="D67" t="str">
            <v>Filled</v>
          </cell>
          <cell r="F67">
            <v>15</v>
          </cell>
        </row>
        <row r="68">
          <cell r="D68" t="str">
            <v>Filled</v>
          </cell>
          <cell r="F68">
            <v>15</v>
          </cell>
        </row>
        <row r="69">
          <cell r="D69" t="str">
            <v>Filled</v>
          </cell>
          <cell r="F69">
            <v>15</v>
          </cell>
        </row>
        <row r="70">
          <cell r="D70" t="str">
            <v>Filled</v>
          </cell>
          <cell r="F70">
            <v>15</v>
          </cell>
        </row>
        <row r="71">
          <cell r="D71" t="str">
            <v>Filled</v>
          </cell>
          <cell r="F71">
            <v>16</v>
          </cell>
        </row>
        <row r="72">
          <cell r="D72" t="str">
            <v>Filled</v>
          </cell>
          <cell r="F72">
            <v>16</v>
          </cell>
        </row>
        <row r="73">
          <cell r="D73" t="str">
            <v>Filled</v>
          </cell>
          <cell r="F73">
            <v>16</v>
          </cell>
        </row>
        <row r="74">
          <cell r="D74" t="str">
            <v>Filled</v>
          </cell>
          <cell r="F74">
            <v>16</v>
          </cell>
        </row>
        <row r="75">
          <cell r="D75" t="str">
            <v>Filled</v>
          </cell>
          <cell r="F75">
            <v>16</v>
          </cell>
        </row>
        <row r="76">
          <cell r="D76" t="str">
            <v>Filled</v>
          </cell>
          <cell r="F76">
            <v>17</v>
          </cell>
        </row>
        <row r="77">
          <cell r="D77" t="str">
            <v>Filled</v>
          </cell>
          <cell r="F77">
            <v>17</v>
          </cell>
        </row>
        <row r="78">
          <cell r="D78" t="str">
            <v>Filled</v>
          </cell>
          <cell r="F78">
            <v>17</v>
          </cell>
        </row>
        <row r="79">
          <cell r="D79" t="str">
            <v>Filled</v>
          </cell>
          <cell r="F79">
            <v>17</v>
          </cell>
        </row>
        <row r="80">
          <cell r="D80" t="str">
            <v>Filled</v>
          </cell>
          <cell r="F80">
            <v>17</v>
          </cell>
        </row>
        <row r="81">
          <cell r="D81" t="str">
            <v>Filled</v>
          </cell>
          <cell r="F81">
            <v>18</v>
          </cell>
        </row>
        <row r="82">
          <cell r="D82" t="str">
            <v>Filled</v>
          </cell>
          <cell r="F82">
            <v>18</v>
          </cell>
        </row>
        <row r="83">
          <cell r="D83" t="str">
            <v>Filled</v>
          </cell>
          <cell r="F83">
            <v>18</v>
          </cell>
        </row>
        <row r="84">
          <cell r="D84" t="str">
            <v>Filled</v>
          </cell>
          <cell r="F84">
            <v>19</v>
          </cell>
        </row>
        <row r="85">
          <cell r="D85" t="str">
            <v>Filled</v>
          </cell>
          <cell r="F85">
            <v>19</v>
          </cell>
        </row>
        <row r="86">
          <cell r="D86" t="str">
            <v>Filled</v>
          </cell>
          <cell r="F86">
            <v>19</v>
          </cell>
        </row>
        <row r="87">
          <cell r="D87" t="str">
            <v>Filled</v>
          </cell>
          <cell r="F87">
            <v>19</v>
          </cell>
        </row>
        <row r="88">
          <cell r="D88" t="str">
            <v>Filled</v>
          </cell>
          <cell r="F88">
            <v>1</v>
          </cell>
        </row>
        <row r="89">
          <cell r="D89" t="str">
            <v>Filled</v>
          </cell>
          <cell r="F89">
            <v>2</v>
          </cell>
        </row>
        <row r="90">
          <cell r="D90" t="str">
            <v>Filled</v>
          </cell>
          <cell r="F90">
            <v>2</v>
          </cell>
        </row>
        <row r="91">
          <cell r="D91" t="str">
            <v>Filled</v>
          </cell>
          <cell r="F91">
            <v>2</v>
          </cell>
        </row>
        <row r="92">
          <cell r="D92" t="str">
            <v>Filled</v>
          </cell>
          <cell r="F92">
            <v>2</v>
          </cell>
        </row>
        <row r="93">
          <cell r="D93" t="str">
            <v>Filled</v>
          </cell>
          <cell r="F93">
            <v>2</v>
          </cell>
        </row>
        <row r="94">
          <cell r="D94" t="str">
            <v>Filled</v>
          </cell>
          <cell r="F94">
            <v>3</v>
          </cell>
        </row>
        <row r="95">
          <cell r="D95" t="str">
            <v>Filled</v>
          </cell>
          <cell r="F95">
            <v>3</v>
          </cell>
        </row>
        <row r="96">
          <cell r="D96" t="str">
            <v>Filled</v>
          </cell>
          <cell r="F96">
            <v>3</v>
          </cell>
        </row>
        <row r="97">
          <cell r="D97" t="str">
            <v>Filled</v>
          </cell>
          <cell r="F97">
            <v>3</v>
          </cell>
        </row>
        <row r="98">
          <cell r="D98" t="str">
            <v>Filled</v>
          </cell>
          <cell r="F98">
            <v>3</v>
          </cell>
        </row>
        <row r="99">
          <cell r="D99" t="str">
            <v>Filled</v>
          </cell>
          <cell r="F99">
            <v>4</v>
          </cell>
        </row>
        <row r="100">
          <cell r="D100" t="str">
            <v>Filled</v>
          </cell>
          <cell r="F100">
            <v>4</v>
          </cell>
        </row>
        <row r="101">
          <cell r="D101" t="str">
            <v>Filled</v>
          </cell>
          <cell r="F101">
            <v>4</v>
          </cell>
        </row>
        <row r="102">
          <cell r="D102" t="str">
            <v>Filled</v>
          </cell>
          <cell r="F102">
            <v>4</v>
          </cell>
        </row>
        <row r="103">
          <cell r="D103" t="str">
            <v>Filled</v>
          </cell>
          <cell r="F103">
            <v>4</v>
          </cell>
        </row>
        <row r="104">
          <cell r="D104" t="str">
            <v>Filled</v>
          </cell>
          <cell r="F104">
            <v>5</v>
          </cell>
        </row>
        <row r="105">
          <cell r="D105" t="str">
            <v>Filled</v>
          </cell>
          <cell r="F105">
            <v>5</v>
          </cell>
        </row>
        <row r="106">
          <cell r="D106" t="str">
            <v>Filled</v>
          </cell>
          <cell r="F106">
            <v>5</v>
          </cell>
        </row>
        <row r="107">
          <cell r="D107" t="str">
            <v>Filled</v>
          </cell>
          <cell r="F107">
            <v>5</v>
          </cell>
        </row>
        <row r="108">
          <cell r="D108" t="str">
            <v>Filled</v>
          </cell>
          <cell r="F108">
            <v>6</v>
          </cell>
        </row>
        <row r="109">
          <cell r="D109" t="str">
            <v>Filled</v>
          </cell>
          <cell r="F109">
            <v>6</v>
          </cell>
        </row>
        <row r="110">
          <cell r="D110" t="str">
            <v>Filled</v>
          </cell>
          <cell r="F110">
            <v>6</v>
          </cell>
        </row>
        <row r="111">
          <cell r="D111" t="str">
            <v>Filled</v>
          </cell>
          <cell r="F111">
            <v>6</v>
          </cell>
        </row>
        <row r="112">
          <cell r="D112" t="str">
            <v>Filled</v>
          </cell>
          <cell r="F112">
            <v>6</v>
          </cell>
        </row>
        <row r="113">
          <cell r="D113" t="str">
            <v>Filled</v>
          </cell>
          <cell r="F113">
            <v>7</v>
          </cell>
        </row>
        <row r="114">
          <cell r="D114" t="str">
            <v>Filled</v>
          </cell>
          <cell r="F114">
            <v>7</v>
          </cell>
        </row>
        <row r="115">
          <cell r="D115" t="str">
            <v>Filled</v>
          </cell>
          <cell r="F115">
            <v>7</v>
          </cell>
        </row>
        <row r="116">
          <cell r="D116" t="str">
            <v>Filled</v>
          </cell>
          <cell r="F116">
            <v>7</v>
          </cell>
        </row>
        <row r="117">
          <cell r="D117" t="str">
            <v>Filled</v>
          </cell>
          <cell r="F117">
            <v>2</v>
          </cell>
        </row>
        <row r="118">
          <cell r="D118" t="str">
            <v>Filled</v>
          </cell>
          <cell r="F118">
            <v>1</v>
          </cell>
        </row>
        <row r="119">
          <cell r="D119" t="str">
            <v>Filled</v>
          </cell>
          <cell r="F119">
            <v>2</v>
          </cell>
        </row>
        <row r="120">
          <cell r="D120" t="str">
            <v>Filled</v>
          </cell>
          <cell r="F120">
            <v>2</v>
          </cell>
        </row>
        <row r="121">
          <cell r="D121" t="str">
            <v>Filled</v>
          </cell>
          <cell r="F121">
            <v>2</v>
          </cell>
        </row>
        <row r="122">
          <cell r="D122" t="str">
            <v>Filled</v>
          </cell>
          <cell r="F122">
            <v>2</v>
          </cell>
        </row>
        <row r="123">
          <cell r="D123" t="str">
            <v>Filled</v>
          </cell>
          <cell r="F123">
            <v>2</v>
          </cell>
        </row>
        <row r="124">
          <cell r="D124" t="str">
            <v>Filled</v>
          </cell>
          <cell r="F124">
            <v>2</v>
          </cell>
        </row>
        <row r="125">
          <cell r="D125" t="str">
            <v>Filled</v>
          </cell>
          <cell r="F125">
            <v>2</v>
          </cell>
        </row>
        <row r="126">
          <cell r="D126" t="str">
            <v>Filled</v>
          </cell>
          <cell r="F126">
            <v>2</v>
          </cell>
        </row>
        <row r="127">
          <cell r="D127" t="str">
            <v>Filled</v>
          </cell>
          <cell r="F127">
            <v>3</v>
          </cell>
        </row>
        <row r="128">
          <cell r="D128" t="str">
            <v>Filled</v>
          </cell>
          <cell r="F128">
            <v>3</v>
          </cell>
        </row>
        <row r="129">
          <cell r="D129" t="str">
            <v>Filled</v>
          </cell>
          <cell r="F129">
            <v>3</v>
          </cell>
        </row>
        <row r="130">
          <cell r="D130" t="str">
            <v>Filled</v>
          </cell>
          <cell r="F130">
            <v>3</v>
          </cell>
        </row>
        <row r="131">
          <cell r="D131" t="str">
            <v>Filled</v>
          </cell>
          <cell r="F131">
            <v>5</v>
          </cell>
        </row>
        <row r="132">
          <cell r="D132" t="str">
            <v>Filled</v>
          </cell>
          <cell r="F132">
            <v>3</v>
          </cell>
        </row>
        <row r="133">
          <cell r="D133" t="str">
            <v>Filled</v>
          </cell>
          <cell r="F133">
            <v>3</v>
          </cell>
        </row>
        <row r="134">
          <cell r="D134" t="str">
            <v>Filled</v>
          </cell>
          <cell r="F134">
            <v>3</v>
          </cell>
        </row>
        <row r="135">
          <cell r="D135" t="str">
            <v>Filled</v>
          </cell>
          <cell r="F135">
            <v>3</v>
          </cell>
        </row>
        <row r="136">
          <cell r="D136" t="str">
            <v>Filled</v>
          </cell>
          <cell r="F136">
            <v>3</v>
          </cell>
        </row>
        <row r="137">
          <cell r="D137" t="str">
            <v>Filled</v>
          </cell>
          <cell r="F137">
            <v>4</v>
          </cell>
        </row>
        <row r="138">
          <cell r="D138" t="str">
            <v>Filled</v>
          </cell>
          <cell r="F138">
            <v>4</v>
          </cell>
        </row>
        <row r="139">
          <cell r="D139" t="str">
            <v>Filled</v>
          </cell>
          <cell r="F139">
            <v>4</v>
          </cell>
        </row>
        <row r="140">
          <cell r="D140" t="str">
            <v>Filled</v>
          </cell>
          <cell r="F140">
            <v>4</v>
          </cell>
        </row>
        <row r="141">
          <cell r="D141" t="str">
            <v>Filled</v>
          </cell>
          <cell r="F141">
            <v>4</v>
          </cell>
        </row>
        <row r="142">
          <cell r="D142" t="str">
            <v>Filled</v>
          </cell>
          <cell r="F142">
            <v>5</v>
          </cell>
        </row>
        <row r="143">
          <cell r="D143" t="str">
            <v>Filled</v>
          </cell>
          <cell r="F143">
            <v>7</v>
          </cell>
        </row>
        <row r="144">
          <cell r="D144" t="str">
            <v>Filled</v>
          </cell>
          <cell r="F144">
            <v>4</v>
          </cell>
        </row>
        <row r="145">
          <cell r="D145" t="str">
            <v>Filled</v>
          </cell>
          <cell r="F145">
            <v>5</v>
          </cell>
        </row>
        <row r="146">
          <cell r="D146" t="str">
            <v>Filled</v>
          </cell>
          <cell r="F146">
            <v>5</v>
          </cell>
        </row>
        <row r="147">
          <cell r="D147" t="str">
            <v>Filled</v>
          </cell>
          <cell r="F147">
            <v>5</v>
          </cell>
        </row>
        <row r="148">
          <cell r="D148" t="str">
            <v>Filled</v>
          </cell>
          <cell r="F148">
            <v>5</v>
          </cell>
        </row>
        <row r="149">
          <cell r="D149" t="str">
            <v>Filled</v>
          </cell>
          <cell r="F149">
            <v>6</v>
          </cell>
        </row>
        <row r="150">
          <cell r="D150" t="str">
            <v>Filled</v>
          </cell>
          <cell r="F150">
            <v>6</v>
          </cell>
        </row>
        <row r="151">
          <cell r="D151" t="str">
            <v>Filled</v>
          </cell>
          <cell r="F151">
            <v>6</v>
          </cell>
        </row>
        <row r="152">
          <cell r="D152" t="str">
            <v>Filled</v>
          </cell>
          <cell r="F152">
            <v>6</v>
          </cell>
        </row>
        <row r="153">
          <cell r="D153" t="str">
            <v>Filled</v>
          </cell>
          <cell r="F153">
            <v>5</v>
          </cell>
        </row>
        <row r="154">
          <cell r="D154" t="str">
            <v>Failed To Fill</v>
          </cell>
          <cell r="F154">
            <v>5</v>
          </cell>
        </row>
        <row r="155">
          <cell r="D155" t="str">
            <v>Failed To Fill</v>
          </cell>
          <cell r="F155">
            <v>6</v>
          </cell>
        </row>
        <row r="156">
          <cell r="D156" t="str">
            <v>Filled</v>
          </cell>
          <cell r="F156">
            <v>5</v>
          </cell>
        </row>
        <row r="157">
          <cell r="D157" t="str">
            <v>Filled</v>
          </cell>
          <cell r="F157">
            <v>6</v>
          </cell>
        </row>
        <row r="158">
          <cell r="D158" t="str">
            <v>Filled</v>
          </cell>
          <cell r="F158">
            <v>6</v>
          </cell>
        </row>
        <row r="159">
          <cell r="D159" t="str">
            <v>Filled</v>
          </cell>
          <cell r="F159">
            <v>6</v>
          </cell>
        </row>
        <row r="160">
          <cell r="D160" t="str">
            <v>Filled</v>
          </cell>
          <cell r="F160">
            <v>7</v>
          </cell>
        </row>
        <row r="161">
          <cell r="D161" t="str">
            <v>Filled</v>
          </cell>
          <cell r="F161">
            <v>7</v>
          </cell>
        </row>
        <row r="162">
          <cell r="D162" t="str">
            <v>Filled</v>
          </cell>
          <cell r="F162">
            <v>7</v>
          </cell>
        </row>
        <row r="163">
          <cell r="D163" t="str">
            <v>Filled</v>
          </cell>
          <cell r="F163">
            <v>7</v>
          </cell>
        </row>
        <row r="164">
          <cell r="D164" t="str">
            <v>Filled</v>
          </cell>
          <cell r="F164">
            <v>7</v>
          </cell>
        </row>
        <row r="165">
          <cell r="D165" t="str">
            <v>Filled</v>
          </cell>
          <cell r="F165">
            <v>8</v>
          </cell>
        </row>
        <row r="166">
          <cell r="D166" t="str">
            <v>Filled</v>
          </cell>
          <cell r="F166">
            <v>8</v>
          </cell>
        </row>
        <row r="167">
          <cell r="D167" t="str">
            <v>Filled</v>
          </cell>
          <cell r="F167">
            <v>8</v>
          </cell>
        </row>
        <row r="168">
          <cell r="D168" t="str">
            <v>Filled</v>
          </cell>
          <cell r="F168">
            <v>8</v>
          </cell>
        </row>
        <row r="169">
          <cell r="D169" t="str">
            <v>Filled</v>
          </cell>
          <cell r="F169">
            <v>9</v>
          </cell>
        </row>
        <row r="170">
          <cell r="D170" t="str">
            <v>Filled</v>
          </cell>
          <cell r="F170">
            <v>9</v>
          </cell>
        </row>
        <row r="171">
          <cell r="D171" t="str">
            <v>Filled</v>
          </cell>
          <cell r="F171">
            <v>10</v>
          </cell>
        </row>
        <row r="172">
          <cell r="D172" t="str">
            <v>Filled</v>
          </cell>
          <cell r="F172">
            <v>10</v>
          </cell>
        </row>
        <row r="173">
          <cell r="D173" t="str">
            <v>Filled</v>
          </cell>
          <cell r="F173">
            <v>9</v>
          </cell>
        </row>
        <row r="174">
          <cell r="D174" t="str">
            <v>Filled</v>
          </cell>
          <cell r="F174">
            <v>9</v>
          </cell>
        </row>
        <row r="175">
          <cell r="D175" t="str">
            <v>Filled</v>
          </cell>
          <cell r="F175">
            <v>9</v>
          </cell>
        </row>
        <row r="176">
          <cell r="D176" t="str">
            <v>Failed To Fill</v>
          </cell>
          <cell r="F176">
            <v>6</v>
          </cell>
        </row>
        <row r="177">
          <cell r="D177" t="str">
            <v>Filled</v>
          </cell>
          <cell r="F177">
            <v>7</v>
          </cell>
        </row>
        <row r="178">
          <cell r="D178" t="str">
            <v>Filled</v>
          </cell>
          <cell r="F178">
            <v>8</v>
          </cell>
        </row>
        <row r="179">
          <cell r="D179" t="str">
            <v>Filled</v>
          </cell>
          <cell r="F179">
            <v>8</v>
          </cell>
        </row>
        <row r="180">
          <cell r="D180" t="str">
            <v>Filled</v>
          </cell>
          <cell r="F180">
            <v>8</v>
          </cell>
        </row>
        <row r="181">
          <cell r="D181" t="str">
            <v>Filled</v>
          </cell>
          <cell r="F181">
            <v>8</v>
          </cell>
        </row>
        <row r="182">
          <cell r="D182" t="str">
            <v>Filled</v>
          </cell>
          <cell r="F182">
            <v>8</v>
          </cell>
        </row>
        <row r="183">
          <cell r="D183" t="str">
            <v>Filled</v>
          </cell>
          <cell r="F183">
            <v>9</v>
          </cell>
        </row>
        <row r="184">
          <cell r="D184" t="str">
            <v>Filled</v>
          </cell>
          <cell r="F184">
            <v>8</v>
          </cell>
        </row>
        <row r="185">
          <cell r="D185" t="str">
            <v>Filled</v>
          </cell>
          <cell r="F185">
            <v>7</v>
          </cell>
        </row>
        <row r="186">
          <cell r="D186" t="str">
            <v>Failed To Fill</v>
          </cell>
          <cell r="F186">
            <v>7</v>
          </cell>
        </row>
        <row r="187">
          <cell r="D187" t="str">
            <v>Filled</v>
          </cell>
          <cell r="F187">
            <v>7</v>
          </cell>
        </row>
        <row r="188">
          <cell r="D188" t="str">
            <v>Filled</v>
          </cell>
          <cell r="F188">
            <v>2</v>
          </cell>
        </row>
        <row r="189">
          <cell r="D189" t="str">
            <v>Filled</v>
          </cell>
          <cell r="F189">
            <v>2</v>
          </cell>
        </row>
        <row r="190">
          <cell r="D190" t="str">
            <v>Filled</v>
          </cell>
          <cell r="F190">
            <v>3</v>
          </cell>
        </row>
        <row r="191">
          <cell r="D191" t="str">
            <v>Filled</v>
          </cell>
          <cell r="F191">
            <v>3</v>
          </cell>
        </row>
        <row r="192">
          <cell r="D192" t="str">
            <v>Filled</v>
          </cell>
          <cell r="F192">
            <v>3</v>
          </cell>
        </row>
        <row r="193">
          <cell r="D193" t="str">
            <v>Filled</v>
          </cell>
          <cell r="F193">
            <v>3</v>
          </cell>
        </row>
        <row r="194">
          <cell r="D194" t="str">
            <v>Filled</v>
          </cell>
          <cell r="F194">
            <v>3</v>
          </cell>
        </row>
        <row r="195">
          <cell r="D195" t="str">
            <v>Filled</v>
          </cell>
          <cell r="F195">
            <v>4</v>
          </cell>
        </row>
        <row r="196">
          <cell r="D196" t="str">
            <v>Filled</v>
          </cell>
          <cell r="F196">
            <v>4</v>
          </cell>
        </row>
        <row r="197">
          <cell r="D197" t="str">
            <v>Filled</v>
          </cell>
          <cell r="F197">
            <v>4</v>
          </cell>
        </row>
        <row r="198">
          <cell r="D198" t="str">
            <v>Filled</v>
          </cell>
          <cell r="F198">
            <v>4</v>
          </cell>
        </row>
        <row r="199">
          <cell r="D199" t="str">
            <v>Filled</v>
          </cell>
          <cell r="F199">
            <v>4</v>
          </cell>
        </row>
        <row r="200">
          <cell r="D200" t="str">
            <v>Filled</v>
          </cell>
          <cell r="F200">
            <v>5</v>
          </cell>
        </row>
        <row r="201">
          <cell r="D201" t="str">
            <v>Filled</v>
          </cell>
          <cell r="F201">
            <v>5</v>
          </cell>
        </row>
        <row r="202">
          <cell r="D202" t="str">
            <v>Filled</v>
          </cell>
          <cell r="F202">
            <v>5</v>
          </cell>
        </row>
        <row r="203">
          <cell r="D203" t="str">
            <v>Filled</v>
          </cell>
          <cell r="F203">
            <v>5</v>
          </cell>
        </row>
        <row r="204">
          <cell r="D204" t="str">
            <v>Filled</v>
          </cell>
          <cell r="F204">
            <v>6</v>
          </cell>
        </row>
        <row r="205">
          <cell r="D205" t="str">
            <v>Filled</v>
          </cell>
          <cell r="F205">
            <v>6</v>
          </cell>
        </row>
        <row r="206">
          <cell r="D206" t="str">
            <v>Filled</v>
          </cell>
          <cell r="F206">
            <v>6</v>
          </cell>
        </row>
        <row r="207">
          <cell r="D207" t="str">
            <v>Filled</v>
          </cell>
          <cell r="F207">
            <v>6</v>
          </cell>
        </row>
        <row r="208">
          <cell r="D208" t="str">
            <v>Filled</v>
          </cell>
          <cell r="F208">
            <v>6</v>
          </cell>
        </row>
        <row r="209">
          <cell r="D209" t="str">
            <v>Filled</v>
          </cell>
          <cell r="F209">
            <v>7</v>
          </cell>
        </row>
        <row r="210">
          <cell r="D210" t="str">
            <v>Filled</v>
          </cell>
          <cell r="F210">
            <v>7</v>
          </cell>
        </row>
        <row r="211">
          <cell r="D211" t="str">
            <v>Filled</v>
          </cell>
          <cell r="F211">
            <v>7</v>
          </cell>
        </row>
        <row r="212">
          <cell r="D212" t="str">
            <v>Filled</v>
          </cell>
          <cell r="F212">
            <v>7</v>
          </cell>
        </row>
        <row r="213">
          <cell r="D213" t="str">
            <v>Filled</v>
          </cell>
          <cell r="F213">
            <v>7</v>
          </cell>
        </row>
        <row r="214">
          <cell r="D214" t="str">
            <v>Filled</v>
          </cell>
          <cell r="F214">
            <v>8</v>
          </cell>
        </row>
        <row r="215">
          <cell r="D215" t="str">
            <v>Filled</v>
          </cell>
          <cell r="F215">
            <v>8</v>
          </cell>
        </row>
        <row r="216">
          <cell r="D216" t="str">
            <v>Filled</v>
          </cell>
          <cell r="F216">
            <v>8</v>
          </cell>
        </row>
        <row r="217">
          <cell r="D217" t="str">
            <v>Filled</v>
          </cell>
          <cell r="F217">
            <v>8</v>
          </cell>
        </row>
        <row r="218">
          <cell r="D218" t="str">
            <v>Filled</v>
          </cell>
          <cell r="F218">
            <v>8</v>
          </cell>
        </row>
        <row r="219">
          <cell r="D219" t="str">
            <v>Filled</v>
          </cell>
          <cell r="F219">
            <v>9</v>
          </cell>
        </row>
        <row r="220">
          <cell r="D220" t="str">
            <v>Filled</v>
          </cell>
          <cell r="F220">
            <v>9</v>
          </cell>
        </row>
        <row r="221">
          <cell r="D221" t="str">
            <v>Filled</v>
          </cell>
          <cell r="F221">
            <v>9</v>
          </cell>
        </row>
        <row r="222">
          <cell r="D222" t="str">
            <v>Filled</v>
          </cell>
          <cell r="F222">
            <v>9</v>
          </cell>
        </row>
        <row r="223">
          <cell r="D223" t="str">
            <v>Filled</v>
          </cell>
          <cell r="F223">
            <v>9</v>
          </cell>
        </row>
        <row r="224">
          <cell r="D224" t="str">
            <v>Filled</v>
          </cell>
          <cell r="F224">
            <v>10</v>
          </cell>
        </row>
        <row r="225">
          <cell r="D225" t="str">
            <v>Filled</v>
          </cell>
          <cell r="F225">
            <v>10</v>
          </cell>
        </row>
        <row r="226">
          <cell r="D226" t="str">
            <v>Filled</v>
          </cell>
          <cell r="F226">
            <v>10</v>
          </cell>
        </row>
        <row r="227">
          <cell r="D227" t="str">
            <v>Filled</v>
          </cell>
          <cell r="F227">
            <v>10</v>
          </cell>
        </row>
        <row r="228">
          <cell r="D228" t="str">
            <v>Filled</v>
          </cell>
          <cell r="F228">
            <v>10</v>
          </cell>
        </row>
        <row r="229">
          <cell r="D229" t="str">
            <v>Filled</v>
          </cell>
          <cell r="F229">
            <v>11</v>
          </cell>
        </row>
        <row r="230">
          <cell r="D230" t="str">
            <v>Filled</v>
          </cell>
          <cell r="F230">
            <v>11</v>
          </cell>
        </row>
        <row r="231">
          <cell r="D231" t="str">
            <v>Filled</v>
          </cell>
          <cell r="F231">
            <v>11</v>
          </cell>
        </row>
        <row r="232">
          <cell r="D232" t="str">
            <v>Filled</v>
          </cell>
          <cell r="F232">
            <v>8</v>
          </cell>
        </row>
        <row r="233">
          <cell r="D233" t="str">
            <v>Failed To Fill</v>
          </cell>
          <cell r="F233">
            <v>8</v>
          </cell>
        </row>
        <row r="234">
          <cell r="D234" t="str">
            <v>Filled</v>
          </cell>
          <cell r="F234">
            <v>8</v>
          </cell>
        </row>
        <row r="235">
          <cell r="D235" t="str">
            <v>Filled</v>
          </cell>
          <cell r="F235">
            <v>9</v>
          </cell>
        </row>
        <row r="236">
          <cell r="D236" t="str">
            <v>Filled</v>
          </cell>
          <cell r="F236">
            <v>9</v>
          </cell>
        </row>
        <row r="237">
          <cell r="D237" t="str">
            <v>Filled</v>
          </cell>
          <cell r="F237">
            <v>9</v>
          </cell>
        </row>
        <row r="238">
          <cell r="D238" t="str">
            <v>Failed To Fill</v>
          </cell>
          <cell r="F238">
            <v>11</v>
          </cell>
        </row>
        <row r="239">
          <cell r="D239" t="str">
            <v>Failed To Fill</v>
          </cell>
          <cell r="F239">
            <v>9</v>
          </cell>
        </row>
        <row r="240">
          <cell r="D240" t="str">
            <v>Filled</v>
          </cell>
          <cell r="F240">
            <v>9</v>
          </cell>
        </row>
        <row r="241">
          <cell r="D241" t="str">
            <v>Filled</v>
          </cell>
          <cell r="F241">
            <v>11</v>
          </cell>
        </row>
        <row r="242">
          <cell r="D242" t="str">
            <v>Filled</v>
          </cell>
          <cell r="F242">
            <v>10</v>
          </cell>
        </row>
        <row r="243">
          <cell r="D243" t="str">
            <v>Filled</v>
          </cell>
          <cell r="F243">
            <v>10</v>
          </cell>
        </row>
        <row r="244">
          <cell r="D244" t="str">
            <v>Filled</v>
          </cell>
          <cell r="F244">
            <v>10</v>
          </cell>
        </row>
        <row r="245">
          <cell r="D245" t="str">
            <v>Filled</v>
          </cell>
          <cell r="F245">
            <v>10</v>
          </cell>
        </row>
        <row r="246">
          <cell r="D246" t="str">
            <v>Filled</v>
          </cell>
          <cell r="F246">
            <v>10</v>
          </cell>
        </row>
        <row r="247">
          <cell r="D247" t="str">
            <v>Filled</v>
          </cell>
          <cell r="F247">
            <v>10</v>
          </cell>
        </row>
        <row r="248">
          <cell r="D248" t="str">
            <v>Filled</v>
          </cell>
          <cell r="F248">
            <v>10</v>
          </cell>
        </row>
        <row r="249">
          <cell r="D249" t="str">
            <v>Filled</v>
          </cell>
          <cell r="F249">
            <v>16</v>
          </cell>
        </row>
        <row r="250">
          <cell r="D250" t="str">
            <v>Filled</v>
          </cell>
          <cell r="F250">
            <v>16</v>
          </cell>
        </row>
        <row r="251">
          <cell r="D251" t="str">
            <v>Filled</v>
          </cell>
          <cell r="F251">
            <v>16</v>
          </cell>
        </row>
        <row r="252">
          <cell r="D252" t="str">
            <v>Filled</v>
          </cell>
          <cell r="F252">
            <v>17</v>
          </cell>
        </row>
        <row r="253">
          <cell r="D253" t="str">
            <v>Filled</v>
          </cell>
          <cell r="F253">
            <v>17</v>
          </cell>
        </row>
        <row r="254">
          <cell r="D254" t="str">
            <v>Filled</v>
          </cell>
          <cell r="F254">
            <v>17</v>
          </cell>
        </row>
        <row r="255">
          <cell r="D255" t="str">
            <v>Filled</v>
          </cell>
          <cell r="F255">
            <v>17</v>
          </cell>
        </row>
        <row r="256">
          <cell r="D256" t="str">
            <v>Filled</v>
          </cell>
          <cell r="F256">
            <v>17</v>
          </cell>
        </row>
        <row r="257">
          <cell r="D257" t="str">
            <v>Filled</v>
          </cell>
          <cell r="F257">
            <v>18</v>
          </cell>
        </row>
        <row r="258">
          <cell r="D258" t="str">
            <v>Filled</v>
          </cell>
          <cell r="F258">
            <v>18</v>
          </cell>
        </row>
        <row r="259">
          <cell r="D259" t="str">
            <v>Filled</v>
          </cell>
          <cell r="F259">
            <v>18</v>
          </cell>
        </row>
        <row r="260">
          <cell r="D260" t="str">
            <v>Filled</v>
          </cell>
          <cell r="F260">
            <v>19</v>
          </cell>
        </row>
        <row r="261">
          <cell r="D261" t="str">
            <v>Filled</v>
          </cell>
          <cell r="F261">
            <v>19</v>
          </cell>
        </row>
        <row r="262">
          <cell r="D262" t="str">
            <v>Filled</v>
          </cell>
          <cell r="F262">
            <v>19</v>
          </cell>
        </row>
        <row r="263">
          <cell r="D263" t="str">
            <v>Filled</v>
          </cell>
          <cell r="F263">
            <v>19</v>
          </cell>
        </row>
        <row r="264">
          <cell r="D264" t="str">
            <v>Filled</v>
          </cell>
          <cell r="F264">
            <v>19</v>
          </cell>
        </row>
        <row r="265">
          <cell r="D265" t="str">
            <v>Filled</v>
          </cell>
          <cell r="F265">
            <v>20</v>
          </cell>
        </row>
        <row r="266">
          <cell r="D266" t="str">
            <v>Filled</v>
          </cell>
          <cell r="F266">
            <v>20</v>
          </cell>
        </row>
        <row r="267">
          <cell r="D267" t="str">
            <v>Filled</v>
          </cell>
          <cell r="F267">
            <v>20</v>
          </cell>
        </row>
        <row r="268">
          <cell r="D268" t="str">
            <v>Filled</v>
          </cell>
          <cell r="F268">
            <v>20</v>
          </cell>
        </row>
        <row r="269">
          <cell r="D269" t="str">
            <v>Filled</v>
          </cell>
          <cell r="F269">
            <v>20</v>
          </cell>
        </row>
        <row r="270">
          <cell r="D270" t="str">
            <v>Filled</v>
          </cell>
          <cell r="F270">
            <v>21</v>
          </cell>
        </row>
        <row r="271">
          <cell r="D271" t="str">
            <v>Filled</v>
          </cell>
          <cell r="F271">
            <v>21</v>
          </cell>
        </row>
        <row r="272">
          <cell r="D272" t="str">
            <v>Filled</v>
          </cell>
          <cell r="F272">
            <v>21</v>
          </cell>
        </row>
        <row r="273">
          <cell r="D273" t="str">
            <v>Filled</v>
          </cell>
          <cell r="F273">
            <v>21</v>
          </cell>
        </row>
        <row r="274">
          <cell r="D274" t="str">
            <v>Filled</v>
          </cell>
          <cell r="F274">
            <v>12</v>
          </cell>
        </row>
        <row r="275">
          <cell r="D275" t="str">
            <v>Filled</v>
          </cell>
          <cell r="F275">
            <v>12</v>
          </cell>
        </row>
        <row r="276">
          <cell r="D276" t="str">
            <v>Failed To Fill</v>
          </cell>
          <cell r="F276">
            <v>10</v>
          </cell>
        </row>
        <row r="277">
          <cell r="D277" t="str">
            <v>Filled</v>
          </cell>
          <cell r="F277">
            <v>10</v>
          </cell>
        </row>
        <row r="278">
          <cell r="D278" t="str">
            <v>Filled</v>
          </cell>
          <cell r="F278">
            <v>11</v>
          </cell>
        </row>
        <row r="279">
          <cell r="D279" t="str">
            <v>Filled</v>
          </cell>
          <cell r="F279">
            <v>11</v>
          </cell>
        </row>
        <row r="280">
          <cell r="D280" t="str">
            <v>Filled</v>
          </cell>
          <cell r="F280">
            <v>12</v>
          </cell>
        </row>
        <row r="281">
          <cell r="D281" t="str">
            <v>Filled</v>
          </cell>
          <cell r="F281">
            <v>12</v>
          </cell>
        </row>
        <row r="282">
          <cell r="D282" t="str">
            <v>Failed To Fill</v>
          </cell>
          <cell r="F282">
            <v>11</v>
          </cell>
        </row>
        <row r="283">
          <cell r="D283" t="str">
            <v>Failed To Fill</v>
          </cell>
          <cell r="F283">
            <v>11</v>
          </cell>
        </row>
        <row r="284">
          <cell r="D284" t="str">
            <v>Filled</v>
          </cell>
          <cell r="F284">
            <v>12</v>
          </cell>
        </row>
        <row r="285">
          <cell r="D285" t="str">
            <v>Filled</v>
          </cell>
          <cell r="F285">
            <v>13</v>
          </cell>
        </row>
        <row r="286">
          <cell r="D286" t="str">
            <v>Filled</v>
          </cell>
          <cell r="F286">
            <v>13</v>
          </cell>
        </row>
        <row r="287">
          <cell r="D287" t="str">
            <v>Filled</v>
          </cell>
          <cell r="F287">
            <v>13</v>
          </cell>
        </row>
        <row r="288">
          <cell r="D288" t="str">
            <v>Filled</v>
          </cell>
          <cell r="F288">
            <v>13</v>
          </cell>
        </row>
        <row r="289">
          <cell r="D289" t="str">
            <v>Filled</v>
          </cell>
          <cell r="F289">
            <v>28</v>
          </cell>
        </row>
        <row r="290">
          <cell r="D290" t="str">
            <v>Filled</v>
          </cell>
          <cell r="F290">
            <v>13</v>
          </cell>
        </row>
        <row r="291">
          <cell r="D291" t="str">
            <v>Filled</v>
          </cell>
          <cell r="F291">
            <v>13</v>
          </cell>
        </row>
        <row r="292">
          <cell r="D292" t="str">
            <v>Filled</v>
          </cell>
          <cell r="F292">
            <v>13</v>
          </cell>
        </row>
        <row r="293">
          <cell r="D293" t="str">
            <v>Filled</v>
          </cell>
          <cell r="F293">
            <v>13</v>
          </cell>
        </row>
        <row r="294">
          <cell r="D294" t="str">
            <v>Filled</v>
          </cell>
          <cell r="F294">
            <v>14</v>
          </cell>
        </row>
        <row r="295">
          <cell r="D295" t="str">
            <v>Filled</v>
          </cell>
          <cell r="F295">
            <v>13</v>
          </cell>
        </row>
        <row r="296">
          <cell r="D296" t="str">
            <v>Filled</v>
          </cell>
          <cell r="F296">
            <v>14</v>
          </cell>
        </row>
        <row r="297">
          <cell r="D297" t="str">
            <v>Failed To Fill</v>
          </cell>
          <cell r="F297">
            <v>14</v>
          </cell>
        </row>
        <row r="298">
          <cell r="D298" t="str">
            <v>Filled</v>
          </cell>
          <cell r="F298">
            <v>14</v>
          </cell>
        </row>
        <row r="299">
          <cell r="D299" t="str">
            <v>Filled</v>
          </cell>
          <cell r="F299">
            <v>14</v>
          </cell>
        </row>
        <row r="300">
          <cell r="D300" t="str">
            <v>Filled</v>
          </cell>
          <cell r="F300">
            <v>14</v>
          </cell>
        </row>
        <row r="301">
          <cell r="D301" t="str">
            <v>Filled</v>
          </cell>
          <cell r="F301">
            <v>15</v>
          </cell>
        </row>
        <row r="302">
          <cell r="D302" t="str">
            <v>Filled</v>
          </cell>
          <cell r="F302">
            <v>15</v>
          </cell>
        </row>
        <row r="303">
          <cell r="D303" t="str">
            <v>Filled</v>
          </cell>
          <cell r="F303">
            <v>15</v>
          </cell>
        </row>
        <row r="304">
          <cell r="D304" t="str">
            <v>Filled</v>
          </cell>
          <cell r="F304">
            <v>15</v>
          </cell>
        </row>
        <row r="305">
          <cell r="D305" t="str">
            <v>Filled</v>
          </cell>
          <cell r="F305">
            <v>14</v>
          </cell>
        </row>
        <row r="306">
          <cell r="D306" t="str">
            <v>Filled</v>
          </cell>
          <cell r="F306">
            <v>15</v>
          </cell>
        </row>
        <row r="307">
          <cell r="D307" t="str">
            <v>Filled</v>
          </cell>
          <cell r="F307">
            <v>15</v>
          </cell>
        </row>
        <row r="308">
          <cell r="D308" t="str">
            <v>Filled</v>
          </cell>
          <cell r="F308">
            <v>15</v>
          </cell>
        </row>
        <row r="309">
          <cell r="D309" t="str">
            <v>Filled</v>
          </cell>
          <cell r="F309">
            <v>15</v>
          </cell>
        </row>
        <row r="310">
          <cell r="D310" t="str">
            <v>Filled</v>
          </cell>
          <cell r="F310">
            <v>15</v>
          </cell>
        </row>
        <row r="311">
          <cell r="D311" t="str">
            <v>Filled</v>
          </cell>
          <cell r="F311">
            <v>15</v>
          </cell>
        </row>
        <row r="312">
          <cell r="D312" t="str">
            <v>Failed To Fill</v>
          </cell>
          <cell r="F312">
            <v>15</v>
          </cell>
        </row>
        <row r="313">
          <cell r="D313" t="str">
            <v>Filled</v>
          </cell>
          <cell r="F313">
            <v>16</v>
          </cell>
        </row>
        <row r="314">
          <cell r="D314" t="str">
            <v>Filled</v>
          </cell>
          <cell r="F314">
            <v>17</v>
          </cell>
        </row>
        <row r="315">
          <cell r="D315" t="str">
            <v>Filled</v>
          </cell>
          <cell r="F315">
            <v>16</v>
          </cell>
        </row>
        <row r="316">
          <cell r="D316" t="str">
            <v>Filled</v>
          </cell>
          <cell r="F316">
            <v>26</v>
          </cell>
        </row>
        <row r="317">
          <cell r="D317" t="str">
            <v>Filled</v>
          </cell>
          <cell r="F317">
            <v>31</v>
          </cell>
        </row>
        <row r="318">
          <cell r="D318" t="str">
            <v>Filled</v>
          </cell>
          <cell r="F318">
            <v>34</v>
          </cell>
        </row>
        <row r="319">
          <cell r="D319" t="str">
            <v>Filled</v>
          </cell>
          <cell r="F319">
            <v>16</v>
          </cell>
        </row>
        <row r="320">
          <cell r="D320" t="str">
            <v>Filled</v>
          </cell>
          <cell r="F320">
            <v>16</v>
          </cell>
        </row>
        <row r="321">
          <cell r="D321" t="str">
            <v>Filled</v>
          </cell>
          <cell r="F321">
            <v>17</v>
          </cell>
        </row>
        <row r="322">
          <cell r="D322" t="str">
            <v>Filled</v>
          </cell>
          <cell r="F322">
            <v>17</v>
          </cell>
        </row>
        <row r="323">
          <cell r="D323" t="str">
            <v>Filled</v>
          </cell>
          <cell r="F323">
            <v>16</v>
          </cell>
        </row>
        <row r="324">
          <cell r="D324" t="str">
            <v>Filled</v>
          </cell>
          <cell r="F324">
            <v>16</v>
          </cell>
        </row>
        <row r="325">
          <cell r="D325" t="str">
            <v>Filled</v>
          </cell>
          <cell r="F325">
            <v>17</v>
          </cell>
        </row>
        <row r="326">
          <cell r="D326" t="str">
            <v>Filled</v>
          </cell>
          <cell r="F326">
            <v>17</v>
          </cell>
        </row>
        <row r="327">
          <cell r="D327" t="str">
            <v>Filled</v>
          </cell>
          <cell r="F327">
            <v>17</v>
          </cell>
        </row>
        <row r="328">
          <cell r="D328" t="str">
            <v>Filled</v>
          </cell>
          <cell r="F328">
            <v>17</v>
          </cell>
        </row>
        <row r="329">
          <cell r="D329" t="str">
            <v>Filled</v>
          </cell>
          <cell r="F329">
            <v>17</v>
          </cell>
        </row>
        <row r="330">
          <cell r="D330" t="str">
            <v>Filled</v>
          </cell>
          <cell r="F330">
            <v>16</v>
          </cell>
        </row>
        <row r="331">
          <cell r="D331" t="str">
            <v>Filled</v>
          </cell>
          <cell r="F331">
            <v>16</v>
          </cell>
        </row>
        <row r="332">
          <cell r="D332" t="str">
            <v>Filled</v>
          </cell>
          <cell r="F332">
            <v>17</v>
          </cell>
        </row>
        <row r="333">
          <cell r="D333" t="str">
            <v>Filled</v>
          </cell>
          <cell r="F333">
            <v>17</v>
          </cell>
        </row>
        <row r="334">
          <cell r="D334" t="str">
            <v>Filled</v>
          </cell>
          <cell r="F334">
            <v>17</v>
          </cell>
        </row>
        <row r="335">
          <cell r="D335" t="str">
            <v>Filled</v>
          </cell>
          <cell r="F335">
            <v>17</v>
          </cell>
        </row>
        <row r="336">
          <cell r="D336" t="str">
            <v>Filled</v>
          </cell>
          <cell r="F336">
            <v>17</v>
          </cell>
        </row>
        <row r="337">
          <cell r="D337" t="str">
            <v>Failed To Fill</v>
          </cell>
          <cell r="F337">
            <v>17</v>
          </cell>
        </row>
        <row r="338">
          <cell r="D338" t="str">
            <v>Filled</v>
          </cell>
          <cell r="F338">
            <v>17</v>
          </cell>
        </row>
        <row r="339">
          <cell r="D339" t="str">
            <v>Filled</v>
          </cell>
          <cell r="F339">
            <v>17</v>
          </cell>
        </row>
        <row r="340">
          <cell r="D340" t="str">
            <v>Filled</v>
          </cell>
          <cell r="F340">
            <v>17</v>
          </cell>
        </row>
        <row r="341">
          <cell r="D341" t="str">
            <v>Filled</v>
          </cell>
          <cell r="F341">
            <v>18</v>
          </cell>
        </row>
        <row r="342">
          <cell r="D342" t="str">
            <v>Filled</v>
          </cell>
          <cell r="F342">
            <v>17</v>
          </cell>
        </row>
        <row r="343">
          <cell r="D343" t="str">
            <v>Filled</v>
          </cell>
          <cell r="F343">
            <v>17</v>
          </cell>
        </row>
        <row r="344">
          <cell r="D344" t="str">
            <v>Failed To Fill</v>
          </cell>
          <cell r="F344">
            <v>17</v>
          </cell>
        </row>
        <row r="345">
          <cell r="D345" t="str">
            <v>Filled</v>
          </cell>
          <cell r="F345">
            <v>3</v>
          </cell>
        </row>
        <row r="346">
          <cell r="D346" t="str">
            <v>Filled</v>
          </cell>
          <cell r="F346">
            <v>4</v>
          </cell>
        </row>
        <row r="347">
          <cell r="D347" t="str">
            <v>Filled</v>
          </cell>
          <cell r="F347">
            <v>4</v>
          </cell>
        </row>
        <row r="348">
          <cell r="D348" t="str">
            <v>Filled</v>
          </cell>
          <cell r="F348">
            <v>10</v>
          </cell>
        </row>
        <row r="349">
          <cell r="D349" t="str">
            <v>Filled</v>
          </cell>
          <cell r="F349">
            <v>10</v>
          </cell>
        </row>
        <row r="350">
          <cell r="D350" t="str">
            <v>Filled</v>
          </cell>
          <cell r="F350">
            <v>18</v>
          </cell>
        </row>
        <row r="351">
          <cell r="D351" t="str">
            <v>Filled</v>
          </cell>
          <cell r="F351">
            <v>19</v>
          </cell>
        </row>
        <row r="352">
          <cell r="D352" t="str">
            <v>Filled</v>
          </cell>
          <cell r="F352">
            <v>19</v>
          </cell>
        </row>
        <row r="353">
          <cell r="D353" t="str">
            <v>Filled</v>
          </cell>
          <cell r="F353">
            <v>19</v>
          </cell>
        </row>
        <row r="354">
          <cell r="D354" t="str">
            <v>Filled</v>
          </cell>
          <cell r="F354">
            <v>19</v>
          </cell>
        </row>
        <row r="355">
          <cell r="D355" t="str">
            <v>Filled</v>
          </cell>
          <cell r="F355">
            <v>19</v>
          </cell>
        </row>
        <row r="356">
          <cell r="D356" t="str">
            <v>Filled</v>
          </cell>
          <cell r="F356">
            <v>20</v>
          </cell>
        </row>
        <row r="357">
          <cell r="D357" t="str">
            <v>Filled</v>
          </cell>
          <cell r="F357">
            <v>20</v>
          </cell>
        </row>
        <row r="358">
          <cell r="D358" t="str">
            <v>Filled</v>
          </cell>
          <cell r="F358">
            <v>20</v>
          </cell>
        </row>
        <row r="359">
          <cell r="D359" t="str">
            <v>Filled</v>
          </cell>
          <cell r="F359">
            <v>21</v>
          </cell>
        </row>
        <row r="360">
          <cell r="D360" t="str">
            <v>Filled</v>
          </cell>
          <cell r="F360">
            <v>21</v>
          </cell>
        </row>
        <row r="361">
          <cell r="D361" t="str">
            <v>Failed To Fill</v>
          </cell>
          <cell r="F361">
            <v>17</v>
          </cell>
        </row>
        <row r="362">
          <cell r="D362" t="str">
            <v>Failed To Fill</v>
          </cell>
          <cell r="F362">
            <v>17</v>
          </cell>
        </row>
        <row r="363">
          <cell r="D363" t="str">
            <v>Filled</v>
          </cell>
          <cell r="F363">
            <v>18</v>
          </cell>
        </row>
        <row r="364">
          <cell r="D364" t="str">
            <v>Filled</v>
          </cell>
          <cell r="F364">
            <v>18</v>
          </cell>
        </row>
        <row r="365">
          <cell r="D365" t="str">
            <v>Filled</v>
          </cell>
          <cell r="F365">
            <v>19</v>
          </cell>
        </row>
        <row r="366">
          <cell r="D366" t="str">
            <v>Filled</v>
          </cell>
          <cell r="F366">
            <v>29</v>
          </cell>
        </row>
        <row r="367">
          <cell r="D367" t="str">
            <v>Filled</v>
          </cell>
          <cell r="F367">
            <v>20</v>
          </cell>
        </row>
        <row r="368">
          <cell r="D368" t="str">
            <v>Failed To Fill</v>
          </cell>
          <cell r="F368">
            <v>19</v>
          </cell>
        </row>
        <row r="369">
          <cell r="D369" t="str">
            <v>Filled</v>
          </cell>
          <cell r="F369">
            <v>19</v>
          </cell>
        </row>
        <row r="370">
          <cell r="D370" t="str">
            <v>Filled</v>
          </cell>
          <cell r="F370">
            <v>19</v>
          </cell>
        </row>
        <row r="371">
          <cell r="D371" t="str">
            <v>Filled</v>
          </cell>
          <cell r="F371">
            <v>19</v>
          </cell>
        </row>
        <row r="372">
          <cell r="D372" t="str">
            <v>Filled</v>
          </cell>
          <cell r="F372">
            <v>20</v>
          </cell>
        </row>
        <row r="373">
          <cell r="D373" t="str">
            <v>Filled</v>
          </cell>
          <cell r="F373">
            <v>20</v>
          </cell>
        </row>
        <row r="374">
          <cell r="D374" t="str">
            <v>Filled</v>
          </cell>
          <cell r="F374">
            <v>20</v>
          </cell>
        </row>
        <row r="375">
          <cell r="D375" t="str">
            <v>Filled</v>
          </cell>
          <cell r="F375">
            <v>20</v>
          </cell>
        </row>
        <row r="376">
          <cell r="D376" t="str">
            <v>Filled</v>
          </cell>
          <cell r="F376">
            <v>20</v>
          </cell>
        </row>
        <row r="377">
          <cell r="D377" t="str">
            <v>Filled</v>
          </cell>
          <cell r="F377">
            <v>21</v>
          </cell>
        </row>
        <row r="378">
          <cell r="D378" t="str">
            <v>Filled</v>
          </cell>
          <cell r="F378">
            <v>21</v>
          </cell>
        </row>
        <row r="379">
          <cell r="D379" t="str">
            <v>Filled</v>
          </cell>
          <cell r="F379">
            <v>21</v>
          </cell>
        </row>
        <row r="380">
          <cell r="D380" t="str">
            <v>Filled</v>
          </cell>
          <cell r="F380">
            <v>21</v>
          </cell>
        </row>
        <row r="381">
          <cell r="D381" t="str">
            <v>Filled</v>
          </cell>
          <cell r="F381">
            <v>23</v>
          </cell>
        </row>
        <row r="382">
          <cell r="D382" t="str">
            <v>Filled</v>
          </cell>
          <cell r="F382">
            <v>24</v>
          </cell>
        </row>
        <row r="383">
          <cell r="D383" t="str">
            <v>Filled</v>
          </cell>
          <cell r="F383">
            <v>24</v>
          </cell>
        </row>
        <row r="384">
          <cell r="D384" t="str">
            <v>Filled</v>
          </cell>
          <cell r="F384">
            <v>24</v>
          </cell>
        </row>
        <row r="385">
          <cell r="D385" t="str">
            <v>Filled</v>
          </cell>
          <cell r="F385">
            <v>24</v>
          </cell>
        </row>
        <row r="386">
          <cell r="D386" t="str">
            <v>Filled</v>
          </cell>
          <cell r="F386">
            <v>24</v>
          </cell>
        </row>
        <row r="387">
          <cell r="D387" t="str">
            <v>Filled</v>
          </cell>
          <cell r="F387">
            <v>25</v>
          </cell>
        </row>
        <row r="388">
          <cell r="D388" t="str">
            <v>Filled</v>
          </cell>
          <cell r="F388">
            <v>25</v>
          </cell>
        </row>
        <row r="389">
          <cell r="D389" t="str">
            <v>Filled</v>
          </cell>
          <cell r="F389">
            <v>25</v>
          </cell>
        </row>
        <row r="390">
          <cell r="D390" t="str">
            <v>Filled</v>
          </cell>
          <cell r="F390">
            <v>25</v>
          </cell>
        </row>
        <row r="391">
          <cell r="D391" t="str">
            <v>Filled</v>
          </cell>
          <cell r="F391">
            <v>26</v>
          </cell>
        </row>
        <row r="392">
          <cell r="D392" t="str">
            <v>Failed To Fill</v>
          </cell>
          <cell r="F392">
            <v>19</v>
          </cell>
        </row>
        <row r="393">
          <cell r="D393" t="str">
            <v>Filled</v>
          </cell>
          <cell r="F393">
            <v>20</v>
          </cell>
        </row>
        <row r="394">
          <cell r="D394" t="str">
            <v>Filled</v>
          </cell>
          <cell r="F394">
            <v>20</v>
          </cell>
        </row>
        <row r="395">
          <cell r="D395" t="str">
            <v>Filled</v>
          </cell>
          <cell r="F395">
            <v>20</v>
          </cell>
        </row>
        <row r="396">
          <cell r="D396" t="str">
            <v>Filled</v>
          </cell>
          <cell r="F396">
            <v>20</v>
          </cell>
        </row>
        <row r="397">
          <cell r="D397" t="str">
            <v>Filled</v>
          </cell>
          <cell r="F397">
            <v>20</v>
          </cell>
        </row>
        <row r="398">
          <cell r="D398" t="str">
            <v>Failed To Fill</v>
          </cell>
          <cell r="F398">
            <v>20</v>
          </cell>
        </row>
        <row r="399">
          <cell r="D399" t="str">
            <v>Filled</v>
          </cell>
          <cell r="F399">
            <v>20</v>
          </cell>
        </row>
        <row r="400">
          <cell r="D400" t="str">
            <v>Filled</v>
          </cell>
          <cell r="F400">
            <v>21</v>
          </cell>
        </row>
        <row r="401">
          <cell r="D401" t="str">
            <v>Failed To Fill</v>
          </cell>
          <cell r="F401">
            <v>21</v>
          </cell>
        </row>
        <row r="402">
          <cell r="D402" t="str">
            <v>Filled</v>
          </cell>
          <cell r="F402">
            <v>21</v>
          </cell>
        </row>
        <row r="403">
          <cell r="D403" t="str">
            <v>Failed To Fill</v>
          </cell>
          <cell r="F403">
            <v>21</v>
          </cell>
        </row>
        <row r="404">
          <cell r="D404" t="str">
            <v>Filled</v>
          </cell>
          <cell r="F404">
            <v>23</v>
          </cell>
        </row>
        <row r="405">
          <cell r="D405" t="str">
            <v>Filled</v>
          </cell>
          <cell r="F405">
            <v>24</v>
          </cell>
        </row>
        <row r="406">
          <cell r="D406" t="str">
            <v>Filled</v>
          </cell>
          <cell r="F406">
            <v>24</v>
          </cell>
        </row>
        <row r="407">
          <cell r="D407" t="str">
            <v>Filled</v>
          </cell>
          <cell r="F407">
            <v>24</v>
          </cell>
        </row>
        <row r="408">
          <cell r="D408" t="str">
            <v>Filled</v>
          </cell>
          <cell r="F408">
            <v>24</v>
          </cell>
        </row>
        <row r="409">
          <cell r="D409" t="str">
            <v>Filled</v>
          </cell>
          <cell r="F409">
            <v>24</v>
          </cell>
        </row>
        <row r="410">
          <cell r="D410" t="str">
            <v>Filled</v>
          </cell>
          <cell r="F410">
            <v>24</v>
          </cell>
        </row>
        <row r="411">
          <cell r="D411" t="str">
            <v>Filled</v>
          </cell>
          <cell r="F411">
            <v>24</v>
          </cell>
        </row>
        <row r="412">
          <cell r="D412" t="str">
            <v>Filled</v>
          </cell>
          <cell r="F412">
            <v>24</v>
          </cell>
        </row>
        <row r="413">
          <cell r="D413" t="str">
            <v>Filled</v>
          </cell>
          <cell r="F413">
            <v>25</v>
          </cell>
        </row>
        <row r="414">
          <cell r="D414" t="str">
            <v>Filled</v>
          </cell>
          <cell r="F414">
            <v>25</v>
          </cell>
        </row>
        <row r="415">
          <cell r="D415" t="str">
            <v>Filled</v>
          </cell>
          <cell r="F415">
            <v>25</v>
          </cell>
        </row>
        <row r="416">
          <cell r="D416" t="str">
            <v>Filled</v>
          </cell>
          <cell r="F416">
            <v>25</v>
          </cell>
        </row>
        <row r="417">
          <cell r="D417" t="str">
            <v>Failed To Fill</v>
          </cell>
          <cell r="F417">
            <v>24</v>
          </cell>
        </row>
        <row r="418">
          <cell r="D418" t="str">
            <v>Filled</v>
          </cell>
          <cell r="F418">
            <v>25</v>
          </cell>
        </row>
        <row r="419">
          <cell r="D419" t="str">
            <v>Failed To Fill</v>
          </cell>
          <cell r="F419">
            <v>25</v>
          </cell>
        </row>
        <row r="420">
          <cell r="D420" t="str">
            <v>Filled</v>
          </cell>
          <cell r="F420">
            <v>26</v>
          </cell>
        </row>
        <row r="421">
          <cell r="D421" t="str">
            <v>Filled</v>
          </cell>
          <cell r="F421">
            <v>25</v>
          </cell>
        </row>
        <row r="422">
          <cell r="D422" t="str">
            <v>Failed To Fill</v>
          </cell>
          <cell r="F422">
            <v>25</v>
          </cell>
        </row>
        <row r="423">
          <cell r="D423" t="str">
            <v>Filled</v>
          </cell>
          <cell r="F423">
            <v>26</v>
          </cell>
        </row>
        <row r="424">
          <cell r="D424" t="str">
            <v>Filled</v>
          </cell>
          <cell r="F424">
            <v>31</v>
          </cell>
        </row>
        <row r="425">
          <cell r="D425" t="str">
            <v>Filled</v>
          </cell>
          <cell r="F425">
            <v>27</v>
          </cell>
        </row>
        <row r="426">
          <cell r="D426" t="str">
            <v>Filled</v>
          </cell>
          <cell r="F426">
            <v>26</v>
          </cell>
        </row>
        <row r="427">
          <cell r="D427" t="str">
            <v>Filled</v>
          </cell>
          <cell r="F427">
            <v>26</v>
          </cell>
        </row>
        <row r="428">
          <cell r="D428" t="str">
            <v>Filled</v>
          </cell>
          <cell r="F428">
            <v>26</v>
          </cell>
        </row>
        <row r="429">
          <cell r="D429" t="str">
            <v>Filled</v>
          </cell>
          <cell r="F429">
            <v>26</v>
          </cell>
        </row>
        <row r="430">
          <cell r="D430" t="str">
            <v>Filled</v>
          </cell>
          <cell r="F430">
            <v>27</v>
          </cell>
        </row>
        <row r="431">
          <cell r="D431" t="str">
            <v>Filled</v>
          </cell>
          <cell r="F431">
            <v>27</v>
          </cell>
        </row>
        <row r="432">
          <cell r="D432" t="str">
            <v>Filled</v>
          </cell>
          <cell r="F432">
            <v>27</v>
          </cell>
        </row>
        <row r="433">
          <cell r="D433" t="str">
            <v>Filled</v>
          </cell>
          <cell r="F433">
            <v>27</v>
          </cell>
        </row>
        <row r="434">
          <cell r="D434" t="str">
            <v>Filled</v>
          </cell>
          <cell r="F434">
            <v>27</v>
          </cell>
        </row>
        <row r="435">
          <cell r="D435" t="str">
            <v>Failed To Fill</v>
          </cell>
          <cell r="F435">
            <v>26</v>
          </cell>
        </row>
        <row r="436">
          <cell r="D436" t="str">
            <v>Filled</v>
          </cell>
          <cell r="F436">
            <v>26</v>
          </cell>
        </row>
        <row r="437">
          <cell r="D437" t="str">
            <v>Filled</v>
          </cell>
          <cell r="F437">
            <v>30</v>
          </cell>
        </row>
        <row r="438">
          <cell r="D438" t="str">
            <v>Filled</v>
          </cell>
          <cell r="F438">
            <v>26</v>
          </cell>
        </row>
        <row r="439">
          <cell r="D439" t="str">
            <v>Filled</v>
          </cell>
          <cell r="F439">
            <v>26</v>
          </cell>
        </row>
        <row r="440">
          <cell r="D440" t="str">
            <v>Filled</v>
          </cell>
          <cell r="F440">
            <v>27</v>
          </cell>
        </row>
        <row r="441">
          <cell r="D441" t="str">
            <v>Filled</v>
          </cell>
          <cell r="F441">
            <v>27</v>
          </cell>
        </row>
        <row r="442">
          <cell r="D442" t="str">
            <v>Filled</v>
          </cell>
          <cell r="F442">
            <v>27</v>
          </cell>
        </row>
        <row r="443">
          <cell r="D443" t="str">
            <v>Filled</v>
          </cell>
          <cell r="F443">
            <v>27</v>
          </cell>
        </row>
        <row r="444">
          <cell r="D444" t="str">
            <v>Filled</v>
          </cell>
          <cell r="F444">
            <v>27</v>
          </cell>
        </row>
        <row r="445">
          <cell r="D445" t="str">
            <v>Filled</v>
          </cell>
          <cell r="F445">
            <v>30</v>
          </cell>
        </row>
        <row r="446">
          <cell r="D446" t="str">
            <v>Filled</v>
          </cell>
          <cell r="F446">
            <v>27</v>
          </cell>
        </row>
        <row r="447">
          <cell r="D447" t="str">
            <v>Filled</v>
          </cell>
          <cell r="F447">
            <v>28</v>
          </cell>
        </row>
        <row r="448">
          <cell r="D448" t="str">
            <v>Filled</v>
          </cell>
          <cell r="F448">
            <v>28</v>
          </cell>
        </row>
        <row r="449">
          <cell r="D449" t="str">
            <v>Filled</v>
          </cell>
          <cell r="F449">
            <v>28</v>
          </cell>
        </row>
        <row r="450">
          <cell r="D450" t="str">
            <v>Filled</v>
          </cell>
          <cell r="F450">
            <v>28</v>
          </cell>
        </row>
        <row r="451">
          <cell r="D451" t="str">
            <v>Filled</v>
          </cell>
          <cell r="F451">
            <v>28</v>
          </cell>
        </row>
        <row r="452">
          <cell r="D452" t="str">
            <v>Filled</v>
          </cell>
          <cell r="F452">
            <v>29</v>
          </cell>
        </row>
        <row r="453">
          <cell r="D453" t="str">
            <v>Filled</v>
          </cell>
          <cell r="F453">
            <v>29</v>
          </cell>
        </row>
        <row r="454">
          <cell r="D454" t="str">
            <v>Filled</v>
          </cell>
          <cell r="F454">
            <v>28</v>
          </cell>
        </row>
        <row r="455">
          <cell r="D455" t="str">
            <v>Filled</v>
          </cell>
          <cell r="F455">
            <v>28</v>
          </cell>
        </row>
        <row r="456">
          <cell r="D456" t="str">
            <v>Filled</v>
          </cell>
          <cell r="F456">
            <v>28</v>
          </cell>
        </row>
        <row r="457">
          <cell r="D457" t="str">
            <v>Failed To Fill</v>
          </cell>
          <cell r="F457">
            <v>28</v>
          </cell>
        </row>
        <row r="458">
          <cell r="D458" t="str">
            <v>Filled</v>
          </cell>
          <cell r="F458">
            <v>29</v>
          </cell>
        </row>
        <row r="459">
          <cell r="D459" t="str">
            <v>Filled</v>
          </cell>
          <cell r="F459">
            <v>29</v>
          </cell>
        </row>
        <row r="460">
          <cell r="D460" t="str">
            <v>Filled</v>
          </cell>
          <cell r="F460">
            <v>29</v>
          </cell>
        </row>
        <row r="461">
          <cell r="D461" t="str">
            <v>Filled</v>
          </cell>
          <cell r="F461">
            <v>29</v>
          </cell>
        </row>
        <row r="462">
          <cell r="D462" t="str">
            <v>Filled</v>
          </cell>
          <cell r="F462">
            <v>29</v>
          </cell>
        </row>
        <row r="463">
          <cell r="D463" t="str">
            <v>Filled</v>
          </cell>
          <cell r="F463">
            <v>29</v>
          </cell>
        </row>
        <row r="464">
          <cell r="D464" t="str">
            <v>Failed To Fill</v>
          </cell>
          <cell r="F464">
            <v>29</v>
          </cell>
        </row>
        <row r="465">
          <cell r="D465" t="str">
            <v>Failed To Fill</v>
          </cell>
          <cell r="F465">
            <v>29</v>
          </cell>
        </row>
        <row r="466">
          <cell r="D466" t="str">
            <v>Failed To Fill</v>
          </cell>
          <cell r="F466">
            <v>29</v>
          </cell>
        </row>
        <row r="467">
          <cell r="D467" t="str">
            <v>Failed To Fill</v>
          </cell>
          <cell r="F467">
            <v>29</v>
          </cell>
        </row>
        <row r="468">
          <cell r="D468" t="str">
            <v>Failed To Fill</v>
          </cell>
          <cell r="F468">
            <v>29</v>
          </cell>
        </row>
        <row r="469">
          <cell r="D469" t="str">
            <v>Filled</v>
          </cell>
          <cell r="F469">
            <v>29</v>
          </cell>
        </row>
        <row r="470">
          <cell r="D470" t="str">
            <v>Filled</v>
          </cell>
          <cell r="F470">
            <v>29</v>
          </cell>
        </row>
        <row r="471">
          <cell r="D471" t="str">
            <v>Filled</v>
          </cell>
          <cell r="F471">
            <v>30</v>
          </cell>
        </row>
        <row r="472">
          <cell r="D472" t="str">
            <v>Filled</v>
          </cell>
          <cell r="F472">
            <v>30</v>
          </cell>
        </row>
        <row r="473">
          <cell r="D473" t="str">
            <v>Failed To Fill</v>
          </cell>
          <cell r="F473">
            <v>29</v>
          </cell>
        </row>
        <row r="474">
          <cell r="D474" t="str">
            <v>Failed To Fill</v>
          </cell>
          <cell r="F474">
            <v>29</v>
          </cell>
        </row>
        <row r="475">
          <cell r="D475" t="str">
            <v>Filled</v>
          </cell>
          <cell r="F475">
            <v>30</v>
          </cell>
        </row>
        <row r="476">
          <cell r="D476" t="str">
            <v>Filled</v>
          </cell>
          <cell r="F476">
            <v>29</v>
          </cell>
        </row>
        <row r="477">
          <cell r="D477" t="str">
            <v>Filled</v>
          </cell>
          <cell r="F477">
            <v>30</v>
          </cell>
        </row>
        <row r="478">
          <cell r="D478" t="str">
            <v>Filled</v>
          </cell>
          <cell r="F478">
            <v>30</v>
          </cell>
        </row>
        <row r="479">
          <cell r="D479" t="str">
            <v>Filled</v>
          </cell>
          <cell r="F479">
            <v>30</v>
          </cell>
        </row>
        <row r="480">
          <cell r="D480" t="str">
            <v>Filled</v>
          </cell>
          <cell r="F480">
            <v>31</v>
          </cell>
        </row>
        <row r="481">
          <cell r="D481" t="str">
            <v>Filled</v>
          </cell>
          <cell r="F481">
            <v>31</v>
          </cell>
        </row>
        <row r="482">
          <cell r="D482" t="str">
            <v>Filled</v>
          </cell>
          <cell r="F482">
            <v>29</v>
          </cell>
        </row>
        <row r="483">
          <cell r="D483" t="str">
            <v>Filled</v>
          </cell>
          <cell r="F483">
            <v>30</v>
          </cell>
        </row>
        <row r="484">
          <cell r="D484" t="str">
            <v>Filled</v>
          </cell>
          <cell r="F484">
            <v>30</v>
          </cell>
        </row>
        <row r="485">
          <cell r="D485" t="str">
            <v>Failed To Fill</v>
          </cell>
          <cell r="F485">
            <v>30</v>
          </cell>
        </row>
        <row r="486">
          <cell r="D486" t="str">
            <v>Filled</v>
          </cell>
          <cell r="F486">
            <v>30</v>
          </cell>
        </row>
        <row r="487">
          <cell r="D487" t="str">
            <v>Filled</v>
          </cell>
          <cell r="F487">
            <v>30</v>
          </cell>
        </row>
        <row r="488">
          <cell r="D488" t="str">
            <v>Filled</v>
          </cell>
          <cell r="F488">
            <v>30</v>
          </cell>
        </row>
        <row r="489">
          <cell r="D489" t="str">
            <v>Filled</v>
          </cell>
          <cell r="F489">
            <v>30</v>
          </cell>
        </row>
        <row r="490">
          <cell r="D490" t="str">
            <v>Filled</v>
          </cell>
          <cell r="F490">
            <v>30</v>
          </cell>
        </row>
        <row r="491">
          <cell r="D491" t="str">
            <v>Failed To Fill</v>
          </cell>
          <cell r="F491">
            <v>30</v>
          </cell>
        </row>
        <row r="492">
          <cell r="D492" t="str">
            <v>Failed To Fill</v>
          </cell>
          <cell r="F492">
            <v>31</v>
          </cell>
        </row>
        <row r="493">
          <cell r="D493" t="str">
            <v>Filled</v>
          </cell>
          <cell r="F493">
            <v>31</v>
          </cell>
        </row>
        <row r="494">
          <cell r="D494" t="str">
            <v>Failed To Fill</v>
          </cell>
          <cell r="F494">
            <v>31</v>
          </cell>
        </row>
        <row r="495">
          <cell r="D495" t="str">
            <v>Filled</v>
          </cell>
          <cell r="F495">
            <v>31</v>
          </cell>
        </row>
        <row r="496">
          <cell r="D496" t="str">
            <v>Filled</v>
          </cell>
          <cell r="F496">
            <v>34</v>
          </cell>
        </row>
        <row r="497">
          <cell r="D497" t="str">
            <v>Filled</v>
          </cell>
          <cell r="F497">
            <v>31</v>
          </cell>
        </row>
        <row r="498">
          <cell r="D498" t="str">
            <v>Filled</v>
          </cell>
          <cell r="F498">
            <v>31</v>
          </cell>
        </row>
        <row r="499">
          <cell r="D499" t="str">
            <v>Filled</v>
          </cell>
          <cell r="F499">
            <v>32</v>
          </cell>
        </row>
        <row r="500">
          <cell r="D500" t="str">
            <v>Filled</v>
          </cell>
          <cell r="F500">
            <v>31</v>
          </cell>
        </row>
        <row r="501">
          <cell r="D501" t="str">
            <v>Filled</v>
          </cell>
          <cell r="F501">
            <v>32</v>
          </cell>
        </row>
        <row r="502">
          <cell r="D502" t="str">
            <v>Failed To Fill</v>
          </cell>
          <cell r="F502">
            <v>31</v>
          </cell>
        </row>
        <row r="503">
          <cell r="D503" t="str">
            <v>Failed To Fill</v>
          </cell>
          <cell r="F503">
            <v>31</v>
          </cell>
        </row>
        <row r="504">
          <cell r="D504" t="str">
            <v>Filled</v>
          </cell>
          <cell r="F504">
            <v>32</v>
          </cell>
        </row>
        <row r="505">
          <cell r="D505" t="str">
            <v>Filled</v>
          </cell>
          <cell r="F505">
            <v>32</v>
          </cell>
        </row>
        <row r="506">
          <cell r="D506" t="str">
            <v>Filled</v>
          </cell>
          <cell r="F506">
            <v>32</v>
          </cell>
        </row>
        <row r="507">
          <cell r="D507" t="str">
            <v>Filled</v>
          </cell>
          <cell r="F507">
            <v>32</v>
          </cell>
        </row>
        <row r="508">
          <cell r="D508" t="str">
            <v>Filled</v>
          </cell>
          <cell r="F508">
            <v>32</v>
          </cell>
        </row>
        <row r="509">
          <cell r="D509" t="str">
            <v>Failed To Fill</v>
          </cell>
          <cell r="F509">
            <v>32</v>
          </cell>
        </row>
        <row r="510">
          <cell r="D510" t="str">
            <v>Filled</v>
          </cell>
          <cell r="F510">
            <v>32</v>
          </cell>
        </row>
        <row r="511">
          <cell r="D511" t="str">
            <v>Filled</v>
          </cell>
          <cell r="F511">
            <v>32</v>
          </cell>
        </row>
        <row r="512">
          <cell r="D512" t="str">
            <v>Filled</v>
          </cell>
          <cell r="F512">
            <v>35</v>
          </cell>
        </row>
        <row r="513">
          <cell r="D513" t="str">
            <v>Filled</v>
          </cell>
          <cell r="F513">
            <v>33</v>
          </cell>
        </row>
        <row r="514">
          <cell r="D514" t="str">
            <v>Filled</v>
          </cell>
          <cell r="F514">
            <v>33</v>
          </cell>
        </row>
        <row r="515">
          <cell r="D515" t="str">
            <v>Filled</v>
          </cell>
          <cell r="F515">
            <v>32</v>
          </cell>
        </row>
        <row r="516">
          <cell r="D516" t="str">
            <v>Failed To Fill</v>
          </cell>
          <cell r="F516">
            <v>33</v>
          </cell>
        </row>
        <row r="517">
          <cell r="D517" t="str">
            <v>Filled</v>
          </cell>
          <cell r="F517">
            <v>33</v>
          </cell>
        </row>
        <row r="518">
          <cell r="D518" t="str">
            <v>Filled</v>
          </cell>
          <cell r="F518">
            <v>33</v>
          </cell>
        </row>
        <row r="519">
          <cell r="D519" t="str">
            <v>Filled</v>
          </cell>
          <cell r="F519">
            <v>36</v>
          </cell>
        </row>
        <row r="520">
          <cell r="D520" t="str">
            <v>Filled</v>
          </cell>
          <cell r="F520">
            <v>34</v>
          </cell>
        </row>
        <row r="521">
          <cell r="D521" t="str">
            <v>Filled</v>
          </cell>
          <cell r="F521">
            <v>34</v>
          </cell>
        </row>
        <row r="522">
          <cell r="D522" t="str">
            <v>Filled</v>
          </cell>
          <cell r="F522">
            <v>34</v>
          </cell>
        </row>
        <row r="523">
          <cell r="D523" t="str">
            <v>Filled</v>
          </cell>
          <cell r="F523">
            <v>34</v>
          </cell>
        </row>
        <row r="524">
          <cell r="D524" t="str">
            <v>Filled</v>
          </cell>
          <cell r="F524">
            <v>34</v>
          </cell>
        </row>
        <row r="525">
          <cell r="D525" t="str">
            <v>Filled</v>
          </cell>
          <cell r="F525">
            <v>34</v>
          </cell>
        </row>
        <row r="526">
          <cell r="D526" t="str">
            <v>Filled</v>
          </cell>
          <cell r="F526">
            <v>33</v>
          </cell>
        </row>
        <row r="527">
          <cell r="D527" t="str">
            <v>Filled</v>
          </cell>
          <cell r="F527">
            <v>33</v>
          </cell>
        </row>
        <row r="528">
          <cell r="D528" t="str">
            <v>Filled</v>
          </cell>
          <cell r="F528">
            <v>34</v>
          </cell>
        </row>
        <row r="529">
          <cell r="D529" t="str">
            <v>Filled</v>
          </cell>
          <cell r="F529">
            <v>34</v>
          </cell>
        </row>
        <row r="530">
          <cell r="D530" t="str">
            <v>Filled</v>
          </cell>
          <cell r="F530">
            <v>34</v>
          </cell>
        </row>
        <row r="531">
          <cell r="D531" t="str">
            <v>Filled</v>
          </cell>
          <cell r="F531">
            <v>34</v>
          </cell>
        </row>
        <row r="532">
          <cell r="D532" t="str">
            <v>Filled</v>
          </cell>
          <cell r="F532">
            <v>34</v>
          </cell>
        </row>
        <row r="533">
          <cell r="D533" t="str">
            <v>Filled</v>
          </cell>
          <cell r="F533">
            <v>35</v>
          </cell>
        </row>
        <row r="534">
          <cell r="D534" t="str">
            <v>Filled</v>
          </cell>
          <cell r="F534">
            <v>35</v>
          </cell>
        </row>
        <row r="535">
          <cell r="D535" t="str">
            <v>Filled</v>
          </cell>
          <cell r="F535">
            <v>35</v>
          </cell>
        </row>
        <row r="536">
          <cell r="D536" t="str">
            <v>Filled</v>
          </cell>
          <cell r="F536">
            <v>35</v>
          </cell>
        </row>
        <row r="537">
          <cell r="D537" t="str">
            <v>Failed To Fill</v>
          </cell>
          <cell r="F537">
            <v>34</v>
          </cell>
        </row>
        <row r="538">
          <cell r="D538" t="str">
            <v>Filled</v>
          </cell>
          <cell r="F538">
            <v>35</v>
          </cell>
        </row>
        <row r="539">
          <cell r="D539" t="str">
            <v>Filled</v>
          </cell>
          <cell r="F539">
            <v>35</v>
          </cell>
        </row>
        <row r="540">
          <cell r="D540" t="str">
            <v>Filled</v>
          </cell>
          <cell r="F540">
            <v>35</v>
          </cell>
        </row>
        <row r="541">
          <cell r="D541" t="str">
            <v>Filled</v>
          </cell>
          <cell r="F541">
            <v>35</v>
          </cell>
        </row>
        <row r="542">
          <cell r="D542" t="str">
            <v>Failed To Fill</v>
          </cell>
          <cell r="F542">
            <v>35</v>
          </cell>
        </row>
        <row r="543">
          <cell r="D543" t="str">
            <v>Filled</v>
          </cell>
          <cell r="F543">
            <v>35</v>
          </cell>
        </row>
        <row r="544">
          <cell r="D544" t="str">
            <v>Failed To Fill</v>
          </cell>
          <cell r="F544">
            <v>35</v>
          </cell>
        </row>
        <row r="545">
          <cell r="D545" t="str">
            <v>Filled</v>
          </cell>
          <cell r="F545">
            <v>35</v>
          </cell>
        </row>
        <row r="546">
          <cell r="D546" t="str">
            <v>Failed To Fill</v>
          </cell>
          <cell r="F546">
            <v>36</v>
          </cell>
        </row>
        <row r="547">
          <cell r="D547" t="str">
            <v>Filled</v>
          </cell>
          <cell r="F547">
            <v>36</v>
          </cell>
        </row>
        <row r="548">
          <cell r="D548" t="str">
            <v>Filled</v>
          </cell>
          <cell r="F548">
            <v>36</v>
          </cell>
        </row>
        <row r="549">
          <cell r="D549" t="str">
            <v>Filled</v>
          </cell>
          <cell r="F549">
            <v>36</v>
          </cell>
        </row>
        <row r="550">
          <cell r="D550" t="str">
            <v>Filled</v>
          </cell>
          <cell r="F550">
            <v>36</v>
          </cell>
        </row>
        <row r="551">
          <cell r="D551" t="str">
            <v>Filled</v>
          </cell>
          <cell r="F551">
            <v>36</v>
          </cell>
        </row>
        <row r="552">
          <cell r="D552" t="str">
            <v>Failed To Fill</v>
          </cell>
          <cell r="F552">
            <v>36</v>
          </cell>
        </row>
        <row r="553">
          <cell r="D553" t="str">
            <v>Failed To Fill</v>
          </cell>
          <cell r="F553">
            <v>36</v>
          </cell>
        </row>
        <row r="554">
          <cell r="D554" t="str">
            <v>Failed To Fill</v>
          </cell>
          <cell r="F554">
            <v>36</v>
          </cell>
        </row>
        <row r="555">
          <cell r="D555" t="str">
            <v>Filled</v>
          </cell>
          <cell r="F555">
            <v>36</v>
          </cell>
        </row>
        <row r="556">
          <cell r="D556" t="str">
            <v>Filled</v>
          </cell>
          <cell r="F556">
            <v>36</v>
          </cell>
        </row>
        <row r="557">
          <cell r="D557" t="str">
            <v>Failed To Fill</v>
          </cell>
          <cell r="F557">
            <v>36</v>
          </cell>
        </row>
        <row r="558">
          <cell r="D558" t="str">
            <v>Filled</v>
          </cell>
          <cell r="F558">
            <v>37</v>
          </cell>
        </row>
        <row r="559">
          <cell r="D559" t="str">
            <v>Filled</v>
          </cell>
          <cell r="F559">
            <v>37</v>
          </cell>
        </row>
      </sheetData>
      <sheetData sheetId="1" refreshError="1"/>
      <sheetData sheetId="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wData"/>
      <sheetName val="AggData"/>
      <sheetName val="Chart"/>
    </sheetNames>
    <sheetDataSet>
      <sheetData sheetId="0">
        <row r="2">
          <cell r="D2" t="str">
            <v>Failed To Fill</v>
          </cell>
          <cell r="F2">
            <v>1</v>
          </cell>
        </row>
        <row r="3">
          <cell r="D3" t="str">
            <v>Failed To Fill</v>
          </cell>
          <cell r="F3">
            <v>2</v>
          </cell>
        </row>
        <row r="4">
          <cell r="D4" t="str">
            <v>Failed To Fill</v>
          </cell>
          <cell r="F4">
            <v>2</v>
          </cell>
        </row>
        <row r="5">
          <cell r="D5" t="str">
            <v>Failed To Fill</v>
          </cell>
          <cell r="F5">
            <v>2</v>
          </cell>
        </row>
        <row r="6">
          <cell r="D6" t="str">
            <v>Failed To Fill</v>
          </cell>
          <cell r="F6">
            <v>2</v>
          </cell>
        </row>
        <row r="7">
          <cell r="D7" t="str">
            <v>Failed To Fill</v>
          </cell>
          <cell r="F7">
            <v>2</v>
          </cell>
        </row>
        <row r="8">
          <cell r="D8" t="str">
            <v>Failed To Fill</v>
          </cell>
          <cell r="F8">
            <v>6</v>
          </cell>
        </row>
        <row r="9">
          <cell r="D9" t="str">
            <v>Failed To Fill</v>
          </cell>
          <cell r="F9">
            <v>3</v>
          </cell>
        </row>
        <row r="10">
          <cell r="D10" t="str">
            <v>Failed To Fill</v>
          </cell>
          <cell r="F10">
            <v>3</v>
          </cell>
        </row>
        <row r="11">
          <cell r="D11" t="str">
            <v>Failed To Fill</v>
          </cell>
          <cell r="F11">
            <v>3</v>
          </cell>
        </row>
        <row r="12">
          <cell r="D12" t="str">
            <v>Failed To Fill</v>
          </cell>
          <cell r="F12">
            <v>3</v>
          </cell>
        </row>
        <row r="13">
          <cell r="D13" t="str">
            <v>Failed To Fill</v>
          </cell>
          <cell r="F13">
            <v>4</v>
          </cell>
        </row>
        <row r="14">
          <cell r="D14" t="str">
            <v>Failed To Fill</v>
          </cell>
          <cell r="F14">
            <v>4</v>
          </cell>
        </row>
        <row r="15">
          <cell r="D15" t="str">
            <v>Failed To Fill</v>
          </cell>
          <cell r="F15">
            <v>4</v>
          </cell>
        </row>
        <row r="16">
          <cell r="D16" t="str">
            <v>Failed To Fill</v>
          </cell>
          <cell r="F16">
            <v>5</v>
          </cell>
        </row>
        <row r="17">
          <cell r="D17" t="str">
            <v>Failed To Fill</v>
          </cell>
          <cell r="F17">
            <v>5</v>
          </cell>
        </row>
        <row r="18">
          <cell r="D18" t="str">
            <v>Failed To Fill</v>
          </cell>
          <cell r="F18">
            <v>5</v>
          </cell>
        </row>
        <row r="19">
          <cell r="D19" t="str">
            <v>Failed To Fill</v>
          </cell>
          <cell r="F19">
            <v>5</v>
          </cell>
        </row>
        <row r="20">
          <cell r="D20" t="str">
            <v>Failed To Fill</v>
          </cell>
          <cell r="F20">
            <v>5</v>
          </cell>
        </row>
        <row r="21">
          <cell r="D21" t="str">
            <v>Failed To Fill</v>
          </cell>
          <cell r="F21">
            <v>5</v>
          </cell>
        </row>
        <row r="22">
          <cell r="D22" t="str">
            <v>Failed To Fill</v>
          </cell>
          <cell r="F22">
            <v>5</v>
          </cell>
        </row>
        <row r="23">
          <cell r="D23" t="str">
            <v>Failed To Fill</v>
          </cell>
          <cell r="F23">
            <v>5</v>
          </cell>
        </row>
        <row r="24">
          <cell r="D24" t="str">
            <v>Failed To Fill</v>
          </cell>
          <cell r="F24">
            <v>6</v>
          </cell>
        </row>
        <row r="25">
          <cell r="D25" t="str">
            <v>Failed To Fill</v>
          </cell>
          <cell r="F25">
            <v>6</v>
          </cell>
        </row>
        <row r="26">
          <cell r="D26" t="str">
            <v>Failed To Fill</v>
          </cell>
          <cell r="F26">
            <v>6</v>
          </cell>
        </row>
        <row r="27">
          <cell r="D27" t="str">
            <v>Failed To Fill</v>
          </cell>
          <cell r="F27">
            <v>6</v>
          </cell>
        </row>
        <row r="28">
          <cell r="D28" t="str">
            <v>Failed To Fill</v>
          </cell>
          <cell r="F28">
            <v>6</v>
          </cell>
        </row>
        <row r="29">
          <cell r="D29" t="str">
            <v>Failed To Fill</v>
          </cell>
          <cell r="F29">
            <v>6</v>
          </cell>
        </row>
        <row r="30">
          <cell r="D30" t="str">
            <v>Failed To Fill</v>
          </cell>
          <cell r="F30">
            <v>6</v>
          </cell>
        </row>
        <row r="31">
          <cell r="D31" t="str">
            <v>Failed To Fill</v>
          </cell>
          <cell r="F31">
            <v>7</v>
          </cell>
        </row>
        <row r="32">
          <cell r="D32" t="str">
            <v>Failed To Fill</v>
          </cell>
          <cell r="F32">
            <v>7</v>
          </cell>
        </row>
        <row r="33">
          <cell r="D33" t="str">
            <v>Failed To Fill</v>
          </cell>
          <cell r="F33">
            <v>7</v>
          </cell>
        </row>
        <row r="34">
          <cell r="D34" t="str">
            <v>Failed To Fill</v>
          </cell>
          <cell r="F34">
            <v>7</v>
          </cell>
        </row>
        <row r="35">
          <cell r="D35" t="str">
            <v>Failed To Fill</v>
          </cell>
          <cell r="F35">
            <v>7</v>
          </cell>
        </row>
        <row r="36">
          <cell r="D36" t="str">
            <v>Failed To Fill</v>
          </cell>
          <cell r="F36">
            <v>7</v>
          </cell>
        </row>
        <row r="37">
          <cell r="D37" t="str">
            <v>Failed To Fill</v>
          </cell>
          <cell r="F37">
            <v>8</v>
          </cell>
        </row>
        <row r="38">
          <cell r="D38" t="str">
            <v>Failed To Fill</v>
          </cell>
          <cell r="F38">
            <v>8</v>
          </cell>
        </row>
        <row r="39">
          <cell r="D39" t="str">
            <v>Failed To Fill</v>
          </cell>
          <cell r="F39">
            <v>8</v>
          </cell>
        </row>
        <row r="40">
          <cell r="D40" t="str">
            <v>Failed To Fill</v>
          </cell>
          <cell r="F40">
            <v>8</v>
          </cell>
        </row>
        <row r="41">
          <cell r="D41" t="str">
            <v>Failed To Fill</v>
          </cell>
          <cell r="F41">
            <v>8</v>
          </cell>
        </row>
        <row r="42">
          <cell r="D42" t="str">
            <v>Failed To Fill</v>
          </cell>
          <cell r="F42">
            <v>8</v>
          </cell>
        </row>
        <row r="43">
          <cell r="D43" t="str">
            <v>Failed To Fill</v>
          </cell>
          <cell r="F43">
            <v>8</v>
          </cell>
        </row>
        <row r="44">
          <cell r="D44" t="str">
            <v>Failed To Fill</v>
          </cell>
          <cell r="F44">
            <v>9</v>
          </cell>
        </row>
        <row r="45">
          <cell r="D45" t="str">
            <v>Failed To Fill</v>
          </cell>
          <cell r="F45">
            <v>8</v>
          </cell>
        </row>
        <row r="46">
          <cell r="D46" t="str">
            <v>Failed To Fill</v>
          </cell>
          <cell r="F46">
            <v>9</v>
          </cell>
        </row>
        <row r="47">
          <cell r="D47" t="str">
            <v>Failed To Fill</v>
          </cell>
          <cell r="F47">
            <v>9</v>
          </cell>
        </row>
        <row r="48">
          <cell r="D48" t="str">
            <v>Failed To Fill</v>
          </cell>
          <cell r="F48">
            <v>9</v>
          </cell>
        </row>
        <row r="49">
          <cell r="D49" t="str">
            <v>Failed To Fill</v>
          </cell>
          <cell r="F49">
            <v>9</v>
          </cell>
        </row>
        <row r="50">
          <cell r="D50" t="str">
            <v>Failed To Fill</v>
          </cell>
          <cell r="F50">
            <v>9</v>
          </cell>
        </row>
        <row r="51">
          <cell r="D51" t="str">
            <v>Failed To Fill</v>
          </cell>
          <cell r="F51">
            <v>9</v>
          </cell>
        </row>
        <row r="52">
          <cell r="D52" t="str">
            <v>Failed To Fill</v>
          </cell>
          <cell r="F52">
            <v>10</v>
          </cell>
        </row>
        <row r="53">
          <cell r="D53" t="str">
            <v>Failed To Fill</v>
          </cell>
          <cell r="F53">
            <v>13</v>
          </cell>
        </row>
        <row r="54">
          <cell r="D54" t="str">
            <v>Failed To Fill</v>
          </cell>
          <cell r="F54">
            <v>13</v>
          </cell>
        </row>
        <row r="55">
          <cell r="D55" t="str">
            <v>Failed To Fill</v>
          </cell>
          <cell r="F55">
            <v>10</v>
          </cell>
        </row>
        <row r="56">
          <cell r="D56" t="str">
            <v>Failed To Fill</v>
          </cell>
          <cell r="F56">
            <v>10</v>
          </cell>
        </row>
        <row r="57">
          <cell r="D57" t="str">
            <v>Failed To Fill</v>
          </cell>
          <cell r="F57">
            <v>10</v>
          </cell>
        </row>
        <row r="58">
          <cell r="D58" t="str">
            <v>Failed To Fill</v>
          </cell>
          <cell r="F58">
            <v>11</v>
          </cell>
        </row>
        <row r="59">
          <cell r="D59" t="str">
            <v>Failed To Fill</v>
          </cell>
          <cell r="F59">
            <v>11</v>
          </cell>
        </row>
        <row r="60">
          <cell r="D60" t="str">
            <v>Failed To Fill</v>
          </cell>
          <cell r="F60">
            <v>11</v>
          </cell>
        </row>
        <row r="61">
          <cell r="D61" t="str">
            <v>Failed To Fill</v>
          </cell>
          <cell r="F61">
            <v>11</v>
          </cell>
        </row>
        <row r="62">
          <cell r="D62" t="str">
            <v>Failed To Fill</v>
          </cell>
          <cell r="F62">
            <v>11</v>
          </cell>
        </row>
        <row r="63">
          <cell r="D63" t="str">
            <v>Failed To Fill</v>
          </cell>
          <cell r="F63">
            <v>12</v>
          </cell>
        </row>
        <row r="64">
          <cell r="D64" t="str">
            <v>Failed To Fill</v>
          </cell>
          <cell r="F64">
            <v>12</v>
          </cell>
        </row>
        <row r="65">
          <cell r="D65" t="str">
            <v>Failed To Fill</v>
          </cell>
          <cell r="F65">
            <v>12</v>
          </cell>
        </row>
        <row r="66">
          <cell r="D66" t="str">
            <v>Failed To Fill</v>
          </cell>
          <cell r="F66">
            <v>12</v>
          </cell>
        </row>
        <row r="67">
          <cell r="D67" t="str">
            <v>Failed To Fill</v>
          </cell>
          <cell r="F67">
            <v>13</v>
          </cell>
        </row>
        <row r="68">
          <cell r="D68" t="str">
            <v>Failed To Fill</v>
          </cell>
          <cell r="F68">
            <v>13</v>
          </cell>
        </row>
        <row r="69">
          <cell r="D69" t="str">
            <v>Failed To Fill</v>
          </cell>
          <cell r="F69">
            <v>12</v>
          </cell>
        </row>
        <row r="70">
          <cell r="D70" t="str">
            <v>Failed To Fill</v>
          </cell>
          <cell r="F70">
            <v>13</v>
          </cell>
        </row>
        <row r="71">
          <cell r="D71" t="str">
            <v>Failed To Fill</v>
          </cell>
          <cell r="F71">
            <v>13</v>
          </cell>
        </row>
        <row r="72">
          <cell r="D72" t="str">
            <v>Failed To Fill</v>
          </cell>
          <cell r="F72">
            <v>13</v>
          </cell>
        </row>
        <row r="73">
          <cell r="D73" t="str">
            <v>Failed To Fill</v>
          </cell>
          <cell r="F73">
            <v>13</v>
          </cell>
        </row>
        <row r="74">
          <cell r="D74" t="str">
            <v>Failed To Fill</v>
          </cell>
          <cell r="F74">
            <v>13</v>
          </cell>
        </row>
        <row r="75">
          <cell r="D75" t="str">
            <v>Failed To Fill</v>
          </cell>
          <cell r="F75">
            <v>13</v>
          </cell>
        </row>
        <row r="76">
          <cell r="D76" t="str">
            <v>Failed To Fill</v>
          </cell>
          <cell r="F76">
            <v>13</v>
          </cell>
        </row>
        <row r="77">
          <cell r="D77" t="str">
            <v>Failed To Fill</v>
          </cell>
          <cell r="F77">
            <v>13</v>
          </cell>
        </row>
        <row r="78">
          <cell r="D78" t="str">
            <v>Failed To Fill</v>
          </cell>
          <cell r="F78">
            <v>13</v>
          </cell>
        </row>
        <row r="79">
          <cell r="D79" t="str">
            <v>Failed To Fill</v>
          </cell>
          <cell r="F79">
            <v>14</v>
          </cell>
        </row>
        <row r="80">
          <cell r="D80" t="str">
            <v>Failed To Fill</v>
          </cell>
          <cell r="F80">
            <v>14</v>
          </cell>
        </row>
        <row r="81">
          <cell r="D81" t="str">
            <v>Failed To Fill</v>
          </cell>
          <cell r="F81">
            <v>14</v>
          </cell>
        </row>
        <row r="82">
          <cell r="D82" t="str">
            <v>Failed To Fill</v>
          </cell>
          <cell r="F82">
            <v>14</v>
          </cell>
        </row>
        <row r="83">
          <cell r="D83" t="str">
            <v>Failed To Fill</v>
          </cell>
          <cell r="F83">
            <v>14</v>
          </cell>
        </row>
        <row r="84">
          <cell r="D84" t="str">
            <v>Failed To Fill</v>
          </cell>
          <cell r="F84">
            <v>14</v>
          </cell>
        </row>
        <row r="85">
          <cell r="D85" t="str">
            <v>Failed To Fill</v>
          </cell>
          <cell r="F85">
            <v>14</v>
          </cell>
        </row>
        <row r="86">
          <cell r="D86" t="str">
            <v>Failed To Fill</v>
          </cell>
          <cell r="F86">
            <v>14</v>
          </cell>
        </row>
        <row r="87">
          <cell r="D87" t="str">
            <v>Failed To Fill</v>
          </cell>
          <cell r="F87">
            <v>15</v>
          </cell>
        </row>
        <row r="88">
          <cell r="D88" t="str">
            <v>Failed To Fill</v>
          </cell>
          <cell r="F88">
            <v>15</v>
          </cell>
        </row>
        <row r="89">
          <cell r="D89" t="str">
            <v>Failed To Fill</v>
          </cell>
          <cell r="F89">
            <v>15</v>
          </cell>
        </row>
        <row r="90">
          <cell r="D90" t="str">
            <v>Failed To Fill</v>
          </cell>
          <cell r="F90">
            <v>15</v>
          </cell>
        </row>
        <row r="91">
          <cell r="D91" t="str">
            <v>Failed To Fill</v>
          </cell>
          <cell r="F91">
            <v>15</v>
          </cell>
        </row>
        <row r="92">
          <cell r="D92" t="str">
            <v>Failed To Fill</v>
          </cell>
          <cell r="F92">
            <v>15</v>
          </cell>
        </row>
        <row r="93">
          <cell r="D93" t="str">
            <v>Failed To Fill</v>
          </cell>
          <cell r="F93">
            <v>16</v>
          </cell>
        </row>
        <row r="94">
          <cell r="D94" t="str">
            <v>Failed To Fill</v>
          </cell>
          <cell r="F94">
            <v>16</v>
          </cell>
        </row>
        <row r="95">
          <cell r="D95" t="str">
            <v>Failed To Fill</v>
          </cell>
          <cell r="F95">
            <v>17</v>
          </cell>
        </row>
        <row r="96">
          <cell r="D96" t="str">
            <v>Failed To Fill</v>
          </cell>
          <cell r="F96">
            <v>17</v>
          </cell>
        </row>
        <row r="97">
          <cell r="D97" t="str">
            <v>Failed To Fill</v>
          </cell>
          <cell r="F97">
            <v>17</v>
          </cell>
        </row>
        <row r="98">
          <cell r="D98" t="str">
            <v>Failed To Fill</v>
          </cell>
          <cell r="F98">
            <v>17</v>
          </cell>
        </row>
        <row r="99">
          <cell r="D99" t="str">
            <v>Failed To Fill</v>
          </cell>
          <cell r="F99">
            <v>17</v>
          </cell>
        </row>
        <row r="100">
          <cell r="D100" t="str">
            <v>Failed To Fill</v>
          </cell>
          <cell r="F100">
            <v>17</v>
          </cell>
        </row>
        <row r="101">
          <cell r="D101" t="str">
            <v>Failed To Fill</v>
          </cell>
          <cell r="F101">
            <v>17</v>
          </cell>
        </row>
        <row r="102">
          <cell r="D102" t="str">
            <v>Failed To Fill</v>
          </cell>
          <cell r="F102">
            <v>17</v>
          </cell>
        </row>
        <row r="103">
          <cell r="D103" t="str">
            <v>Failed To Fill</v>
          </cell>
          <cell r="F103">
            <v>18</v>
          </cell>
        </row>
        <row r="104">
          <cell r="D104" t="str">
            <v>Failed To Fill</v>
          </cell>
          <cell r="F104">
            <v>18</v>
          </cell>
        </row>
        <row r="105">
          <cell r="D105" t="str">
            <v>Failed To Fill</v>
          </cell>
          <cell r="F105">
            <v>18</v>
          </cell>
        </row>
        <row r="106">
          <cell r="D106" t="str">
            <v>Failed To Fill</v>
          </cell>
          <cell r="F106">
            <v>18</v>
          </cell>
        </row>
        <row r="107">
          <cell r="D107" t="str">
            <v>Failed To Fill</v>
          </cell>
          <cell r="F107">
            <v>18</v>
          </cell>
        </row>
        <row r="108">
          <cell r="D108" t="str">
            <v>Failed To Fill</v>
          </cell>
          <cell r="F108">
            <v>18</v>
          </cell>
        </row>
        <row r="109">
          <cell r="D109" t="str">
            <v>Failed To Fill</v>
          </cell>
          <cell r="F109">
            <v>18</v>
          </cell>
        </row>
        <row r="110">
          <cell r="D110" t="str">
            <v>Failed To Fill</v>
          </cell>
          <cell r="F110">
            <v>18</v>
          </cell>
        </row>
        <row r="111">
          <cell r="D111" t="str">
            <v>Failed To Fill</v>
          </cell>
          <cell r="F111">
            <v>18</v>
          </cell>
        </row>
        <row r="112">
          <cell r="D112" t="str">
            <v>Failed To Fill</v>
          </cell>
          <cell r="F112">
            <v>19</v>
          </cell>
        </row>
        <row r="113">
          <cell r="D113" t="str">
            <v>Failed To Fill</v>
          </cell>
          <cell r="F113">
            <v>19</v>
          </cell>
        </row>
        <row r="114">
          <cell r="D114" t="str">
            <v>Failed To Fill</v>
          </cell>
          <cell r="F114">
            <v>19</v>
          </cell>
        </row>
        <row r="115">
          <cell r="D115" t="str">
            <v>Failed To Fill</v>
          </cell>
          <cell r="F115">
            <v>19</v>
          </cell>
        </row>
        <row r="116">
          <cell r="D116" t="str">
            <v>Failed To Fill</v>
          </cell>
          <cell r="F116">
            <v>17</v>
          </cell>
        </row>
        <row r="117">
          <cell r="D117" t="str">
            <v>Failed To Fill</v>
          </cell>
          <cell r="F117">
            <v>17</v>
          </cell>
        </row>
        <row r="118">
          <cell r="D118" t="str">
            <v>Failed To Fill</v>
          </cell>
          <cell r="F118">
            <v>19</v>
          </cell>
        </row>
        <row r="119">
          <cell r="D119" t="str">
            <v>Failed To Fill</v>
          </cell>
          <cell r="F119">
            <v>19</v>
          </cell>
        </row>
        <row r="120">
          <cell r="D120" t="str">
            <v>Failed To Fill</v>
          </cell>
          <cell r="F120">
            <v>19</v>
          </cell>
        </row>
        <row r="121">
          <cell r="D121" t="str">
            <v>Failed To Fill</v>
          </cell>
          <cell r="F121">
            <v>19</v>
          </cell>
        </row>
        <row r="122">
          <cell r="D122" t="str">
            <v>Failed To Fill</v>
          </cell>
          <cell r="F122">
            <v>20</v>
          </cell>
        </row>
        <row r="123">
          <cell r="D123" t="str">
            <v>Failed To Fill</v>
          </cell>
          <cell r="F123">
            <v>14</v>
          </cell>
        </row>
        <row r="124">
          <cell r="D124" t="str">
            <v>Failed To Fill</v>
          </cell>
          <cell r="F124">
            <v>20</v>
          </cell>
        </row>
        <row r="125">
          <cell r="D125" t="str">
            <v>Failed To Fill</v>
          </cell>
          <cell r="F125">
            <v>10</v>
          </cell>
        </row>
        <row r="126">
          <cell r="D126" t="str">
            <v>Failed To Fill</v>
          </cell>
          <cell r="F126">
            <v>10</v>
          </cell>
        </row>
        <row r="127">
          <cell r="D127" t="str">
            <v>Failed To Fill</v>
          </cell>
          <cell r="F127">
            <v>10</v>
          </cell>
        </row>
        <row r="128">
          <cell r="D128" t="str">
            <v>Failed To Fill</v>
          </cell>
          <cell r="F128">
            <v>10</v>
          </cell>
        </row>
        <row r="129">
          <cell r="D129" t="str">
            <v>Failed To Fill</v>
          </cell>
          <cell r="F129">
            <v>11</v>
          </cell>
        </row>
        <row r="130">
          <cell r="D130" t="str">
            <v>Failed To Fill</v>
          </cell>
          <cell r="F130">
            <v>11</v>
          </cell>
        </row>
        <row r="131">
          <cell r="D131" t="str">
            <v>Failed To Fill</v>
          </cell>
          <cell r="F131">
            <v>11</v>
          </cell>
        </row>
        <row r="132">
          <cell r="D132" t="str">
            <v>Failed To Fill</v>
          </cell>
          <cell r="F132">
            <v>12</v>
          </cell>
        </row>
        <row r="133">
          <cell r="D133" t="str">
            <v>Failed To Fill</v>
          </cell>
          <cell r="F133">
            <v>12</v>
          </cell>
        </row>
        <row r="134">
          <cell r="D134" t="str">
            <v>Failed To Fill</v>
          </cell>
          <cell r="F134">
            <v>12</v>
          </cell>
        </row>
        <row r="135">
          <cell r="D135" t="str">
            <v>Failed To Fill</v>
          </cell>
          <cell r="F135">
            <v>12</v>
          </cell>
        </row>
        <row r="136">
          <cell r="D136" t="str">
            <v>Failed To Fill</v>
          </cell>
          <cell r="F136">
            <v>12</v>
          </cell>
        </row>
        <row r="137">
          <cell r="D137" t="str">
            <v>Failed To Fill</v>
          </cell>
          <cell r="F137">
            <v>13</v>
          </cell>
        </row>
        <row r="138">
          <cell r="D138" t="str">
            <v>Failed To Fill</v>
          </cell>
          <cell r="F138">
            <v>13</v>
          </cell>
        </row>
        <row r="139">
          <cell r="D139" t="str">
            <v>Failed To Fill</v>
          </cell>
          <cell r="F139">
            <v>13</v>
          </cell>
        </row>
        <row r="140">
          <cell r="D140" t="str">
            <v>Failed To Fill</v>
          </cell>
          <cell r="F140">
            <v>13</v>
          </cell>
        </row>
        <row r="141">
          <cell r="D141" t="str">
            <v>Failed To Fill</v>
          </cell>
          <cell r="F141">
            <v>13</v>
          </cell>
        </row>
        <row r="142">
          <cell r="D142" t="str">
            <v>Failed To Fill</v>
          </cell>
          <cell r="F142">
            <v>14</v>
          </cell>
        </row>
        <row r="143">
          <cell r="D143" t="str">
            <v>Failed To Fill</v>
          </cell>
          <cell r="F143">
            <v>14</v>
          </cell>
        </row>
        <row r="144">
          <cell r="D144" t="str">
            <v>Failed To Fill</v>
          </cell>
          <cell r="F144">
            <v>14</v>
          </cell>
        </row>
        <row r="145">
          <cell r="D145" t="str">
            <v>Failed To Fill</v>
          </cell>
          <cell r="F145">
            <v>14</v>
          </cell>
        </row>
        <row r="146">
          <cell r="D146" t="str">
            <v>Failed To Fill</v>
          </cell>
          <cell r="F146">
            <v>14</v>
          </cell>
        </row>
        <row r="147">
          <cell r="D147" t="str">
            <v>Failed To Fill</v>
          </cell>
          <cell r="F147">
            <v>15</v>
          </cell>
        </row>
        <row r="148">
          <cell r="D148" t="str">
            <v>Failed To Fill</v>
          </cell>
          <cell r="F148">
            <v>15</v>
          </cell>
        </row>
        <row r="149">
          <cell r="D149" t="str">
            <v>Failed To Fill</v>
          </cell>
          <cell r="F149">
            <v>15</v>
          </cell>
        </row>
        <row r="150">
          <cell r="D150" t="str">
            <v>Failed To Fill</v>
          </cell>
          <cell r="F150">
            <v>15</v>
          </cell>
        </row>
        <row r="151">
          <cell r="D151" t="str">
            <v>Failed To Fill</v>
          </cell>
          <cell r="F151">
            <v>16</v>
          </cell>
        </row>
        <row r="152">
          <cell r="D152" t="str">
            <v>Failed To Fill</v>
          </cell>
          <cell r="F152">
            <v>16</v>
          </cell>
        </row>
        <row r="153">
          <cell r="D153" t="str">
            <v>Failed To Fill</v>
          </cell>
          <cell r="F153">
            <v>16</v>
          </cell>
        </row>
        <row r="154">
          <cell r="D154" t="str">
            <v>Failed To Fill</v>
          </cell>
          <cell r="F154">
            <v>16</v>
          </cell>
        </row>
        <row r="155">
          <cell r="D155" t="str">
            <v>Failed To Fill</v>
          </cell>
          <cell r="F155">
            <v>16</v>
          </cell>
        </row>
        <row r="156">
          <cell r="D156" t="str">
            <v>Failed To Fill</v>
          </cell>
          <cell r="F156">
            <v>17</v>
          </cell>
        </row>
        <row r="157">
          <cell r="D157" t="str">
            <v>Failed To Fill</v>
          </cell>
          <cell r="F157">
            <v>17</v>
          </cell>
        </row>
        <row r="158">
          <cell r="D158" t="str">
            <v>Failed To Fill</v>
          </cell>
          <cell r="F158">
            <v>17</v>
          </cell>
        </row>
        <row r="159">
          <cell r="D159" t="str">
            <v>Failed To Fill</v>
          </cell>
          <cell r="F159">
            <v>17</v>
          </cell>
        </row>
        <row r="160">
          <cell r="D160" t="str">
            <v>Failed To Fill</v>
          </cell>
          <cell r="F160">
            <v>17</v>
          </cell>
        </row>
        <row r="161">
          <cell r="D161" t="str">
            <v>Failed To Fill</v>
          </cell>
          <cell r="F161">
            <v>18</v>
          </cell>
        </row>
        <row r="162">
          <cell r="D162" t="str">
            <v>Failed To Fill</v>
          </cell>
          <cell r="F162">
            <v>18</v>
          </cell>
        </row>
        <row r="163">
          <cell r="D163" t="str">
            <v>Failed To Fill</v>
          </cell>
          <cell r="F163">
            <v>18</v>
          </cell>
        </row>
        <row r="164">
          <cell r="D164" t="str">
            <v>Failed To Fill</v>
          </cell>
          <cell r="F164">
            <v>20</v>
          </cell>
        </row>
        <row r="165">
          <cell r="D165" t="str">
            <v>Failed To Fill</v>
          </cell>
          <cell r="F165">
            <v>20</v>
          </cell>
        </row>
        <row r="166">
          <cell r="D166" t="str">
            <v>Failed To Fill</v>
          </cell>
          <cell r="F166">
            <v>20</v>
          </cell>
        </row>
        <row r="167">
          <cell r="D167" t="str">
            <v>Failed To Fill</v>
          </cell>
          <cell r="F167">
            <v>20</v>
          </cell>
        </row>
        <row r="168">
          <cell r="D168" t="str">
            <v>Failed To Fill</v>
          </cell>
          <cell r="F168">
            <v>20</v>
          </cell>
        </row>
        <row r="169">
          <cell r="D169" t="str">
            <v>Failed To Fill</v>
          </cell>
          <cell r="F169">
            <v>21</v>
          </cell>
        </row>
        <row r="170">
          <cell r="D170" t="str">
            <v>Failed To Fill</v>
          </cell>
          <cell r="F170">
            <v>21</v>
          </cell>
        </row>
        <row r="171">
          <cell r="D171" t="str">
            <v>Failed To Fill</v>
          </cell>
          <cell r="F171">
            <v>20</v>
          </cell>
        </row>
        <row r="172">
          <cell r="D172" t="str">
            <v>Failed To Fill</v>
          </cell>
          <cell r="F172">
            <v>20</v>
          </cell>
        </row>
        <row r="173">
          <cell r="D173" t="str">
            <v>Failed To Fill</v>
          </cell>
          <cell r="F173">
            <v>20</v>
          </cell>
        </row>
        <row r="174">
          <cell r="D174" t="str">
            <v>Failed To Fill</v>
          </cell>
          <cell r="F174">
            <v>20</v>
          </cell>
        </row>
        <row r="175">
          <cell r="D175" t="str">
            <v>Failed To Fill</v>
          </cell>
          <cell r="F175">
            <v>20</v>
          </cell>
        </row>
        <row r="176">
          <cell r="D176" t="str">
            <v>Failed To Fill</v>
          </cell>
          <cell r="F176">
            <v>21</v>
          </cell>
        </row>
        <row r="177">
          <cell r="D177" t="str">
            <v>Failed To Fill</v>
          </cell>
          <cell r="F177">
            <v>21</v>
          </cell>
        </row>
        <row r="178">
          <cell r="D178" t="str">
            <v>Failed To Fill</v>
          </cell>
          <cell r="F178">
            <v>21</v>
          </cell>
        </row>
        <row r="179">
          <cell r="D179" t="str">
            <v>Failed To Fill</v>
          </cell>
          <cell r="F179">
            <v>21</v>
          </cell>
        </row>
        <row r="180">
          <cell r="D180" t="str">
            <v>Failed To Fill</v>
          </cell>
          <cell r="F180">
            <v>24</v>
          </cell>
        </row>
        <row r="181">
          <cell r="D181" t="str">
            <v>Failed To Fill</v>
          </cell>
          <cell r="F181">
            <v>18</v>
          </cell>
        </row>
        <row r="182">
          <cell r="D182" t="str">
            <v>Failed To Fill</v>
          </cell>
          <cell r="F182">
            <v>19</v>
          </cell>
        </row>
        <row r="183">
          <cell r="D183" t="str">
            <v>Failed To Fill</v>
          </cell>
          <cell r="F183">
            <v>19</v>
          </cell>
        </row>
        <row r="184">
          <cell r="D184" t="str">
            <v>Failed To Fill</v>
          </cell>
          <cell r="F184">
            <v>20</v>
          </cell>
        </row>
        <row r="185">
          <cell r="D185" t="str">
            <v>Failed To Fill</v>
          </cell>
          <cell r="F185">
            <v>20</v>
          </cell>
        </row>
        <row r="186">
          <cell r="D186" t="str">
            <v>Failed To Fill</v>
          </cell>
          <cell r="F186">
            <v>26</v>
          </cell>
        </row>
        <row r="187">
          <cell r="D187" t="str">
            <v>Failed To Fill</v>
          </cell>
          <cell r="F187">
            <v>24</v>
          </cell>
        </row>
        <row r="188">
          <cell r="D188" t="str">
            <v>Failed To Fill</v>
          </cell>
          <cell r="F188">
            <v>24</v>
          </cell>
        </row>
        <row r="189">
          <cell r="D189" t="str">
            <v>Failed To Fill</v>
          </cell>
          <cell r="F189">
            <v>24</v>
          </cell>
        </row>
        <row r="190">
          <cell r="D190" t="str">
            <v>Failed To Fill</v>
          </cell>
          <cell r="F190">
            <v>24</v>
          </cell>
        </row>
        <row r="191">
          <cell r="D191" t="str">
            <v>Failed To Fill</v>
          </cell>
          <cell r="F191">
            <v>24</v>
          </cell>
        </row>
        <row r="192">
          <cell r="D192" t="str">
            <v>Failed To Fill</v>
          </cell>
          <cell r="F192">
            <v>24</v>
          </cell>
        </row>
        <row r="193">
          <cell r="D193" t="str">
            <v>Failed To Fill</v>
          </cell>
          <cell r="F193">
            <v>24</v>
          </cell>
        </row>
        <row r="194">
          <cell r="D194" t="str">
            <v>Failed To Fill</v>
          </cell>
          <cell r="F194">
            <v>25</v>
          </cell>
        </row>
        <row r="195">
          <cell r="D195" t="str">
            <v>Failed To Fill</v>
          </cell>
          <cell r="F195">
            <v>25</v>
          </cell>
        </row>
        <row r="196">
          <cell r="D196" t="str">
            <v>Failed To Fill</v>
          </cell>
          <cell r="F196">
            <v>25</v>
          </cell>
        </row>
        <row r="197">
          <cell r="D197" t="str">
            <v>Failed To Fill</v>
          </cell>
          <cell r="F197">
            <v>25</v>
          </cell>
        </row>
        <row r="198">
          <cell r="D198" t="str">
            <v>Failed To Fill</v>
          </cell>
          <cell r="F198">
            <v>25</v>
          </cell>
        </row>
        <row r="199">
          <cell r="D199" t="str">
            <v>Failed To Fill</v>
          </cell>
          <cell r="F199">
            <v>25</v>
          </cell>
        </row>
        <row r="200">
          <cell r="D200" t="str">
            <v>Failed To Fill</v>
          </cell>
          <cell r="F200">
            <v>25</v>
          </cell>
        </row>
        <row r="201">
          <cell r="D201" t="str">
            <v>Failed To Fill</v>
          </cell>
          <cell r="F201">
            <v>25</v>
          </cell>
        </row>
        <row r="202">
          <cell r="D202" t="str">
            <v>Failed To Fill</v>
          </cell>
          <cell r="F202">
            <v>26</v>
          </cell>
        </row>
        <row r="203">
          <cell r="D203" t="str">
            <v>Failed To Fill</v>
          </cell>
          <cell r="F203">
            <v>26</v>
          </cell>
        </row>
        <row r="204">
          <cell r="D204" t="str">
            <v>Failed To Fill</v>
          </cell>
          <cell r="F204">
            <v>26</v>
          </cell>
        </row>
        <row r="205">
          <cell r="D205" t="str">
            <v>Failed To Fill</v>
          </cell>
          <cell r="F205">
            <v>26</v>
          </cell>
        </row>
        <row r="206">
          <cell r="D206" t="str">
            <v>Failed To Fill</v>
          </cell>
          <cell r="F206">
            <v>26</v>
          </cell>
        </row>
        <row r="207">
          <cell r="D207" t="str">
            <v>Failed To Fill</v>
          </cell>
          <cell r="F207">
            <v>26</v>
          </cell>
        </row>
        <row r="208">
          <cell r="D208" t="str">
            <v>Failed To Fill</v>
          </cell>
          <cell r="F208">
            <v>26</v>
          </cell>
        </row>
        <row r="209">
          <cell r="D209" t="str">
            <v>Failed To Fill</v>
          </cell>
          <cell r="F209">
            <v>26</v>
          </cell>
        </row>
        <row r="210">
          <cell r="D210" t="str">
            <v>Failed To Fill</v>
          </cell>
          <cell r="F210">
            <v>26</v>
          </cell>
        </row>
        <row r="211">
          <cell r="D211" t="str">
            <v>Failed To Fill</v>
          </cell>
          <cell r="F211">
            <v>26</v>
          </cell>
        </row>
        <row r="212">
          <cell r="D212" t="str">
            <v>Failed To Fill</v>
          </cell>
          <cell r="F212">
            <v>26</v>
          </cell>
        </row>
        <row r="213">
          <cell r="D213" t="str">
            <v>Failed To Fill</v>
          </cell>
          <cell r="F213">
            <v>26</v>
          </cell>
        </row>
        <row r="214">
          <cell r="D214" t="str">
            <v>Failed To Fill</v>
          </cell>
          <cell r="F214">
            <v>27</v>
          </cell>
        </row>
        <row r="215">
          <cell r="D215" t="str">
            <v>Failed To Fill</v>
          </cell>
          <cell r="F215">
            <v>26</v>
          </cell>
        </row>
        <row r="216">
          <cell r="D216" t="str">
            <v>Failed To Fill</v>
          </cell>
          <cell r="F216">
            <v>27</v>
          </cell>
        </row>
        <row r="217">
          <cell r="D217" t="str">
            <v>Failed To Fill</v>
          </cell>
          <cell r="F217">
            <v>27</v>
          </cell>
        </row>
        <row r="218">
          <cell r="D218" t="str">
            <v>Failed To Fill</v>
          </cell>
          <cell r="F218">
            <v>27</v>
          </cell>
        </row>
        <row r="219">
          <cell r="D219" t="str">
            <v>Failed To Fill</v>
          </cell>
          <cell r="F219">
            <v>27</v>
          </cell>
        </row>
        <row r="220">
          <cell r="D220" t="str">
            <v>Failed To Fill</v>
          </cell>
          <cell r="F220">
            <v>27</v>
          </cell>
        </row>
        <row r="221">
          <cell r="D221" t="str">
            <v>Failed To Fill</v>
          </cell>
          <cell r="F221">
            <v>27</v>
          </cell>
        </row>
        <row r="222">
          <cell r="D222" t="str">
            <v>Failed To Fill</v>
          </cell>
          <cell r="F222">
            <v>27</v>
          </cell>
        </row>
        <row r="223">
          <cell r="D223" t="str">
            <v>Failed To Fill</v>
          </cell>
          <cell r="F223">
            <v>27</v>
          </cell>
        </row>
        <row r="224">
          <cell r="D224" t="str">
            <v>Failed To Fill</v>
          </cell>
          <cell r="F224">
            <v>27</v>
          </cell>
        </row>
        <row r="225">
          <cell r="D225" t="str">
            <v>Failed To Fill</v>
          </cell>
          <cell r="F225">
            <v>27</v>
          </cell>
        </row>
        <row r="226">
          <cell r="D226" t="str">
            <v>Failed To Fill</v>
          </cell>
          <cell r="F226">
            <v>27</v>
          </cell>
        </row>
        <row r="227">
          <cell r="D227" t="str">
            <v>Failed To Fill</v>
          </cell>
          <cell r="F227">
            <v>27</v>
          </cell>
        </row>
        <row r="228">
          <cell r="D228" t="str">
            <v>Failed To Fill</v>
          </cell>
          <cell r="F228">
            <v>28</v>
          </cell>
        </row>
        <row r="229">
          <cell r="D229" t="str">
            <v>Failed To Fill</v>
          </cell>
          <cell r="F229">
            <v>28</v>
          </cell>
        </row>
        <row r="230">
          <cell r="D230" t="str">
            <v>Failed To Fill</v>
          </cell>
          <cell r="F230">
            <v>28</v>
          </cell>
        </row>
        <row r="231">
          <cell r="D231" t="str">
            <v>Failed To Fill</v>
          </cell>
          <cell r="F231">
            <v>28</v>
          </cell>
        </row>
        <row r="232">
          <cell r="D232" t="str">
            <v>Failed To Fill</v>
          </cell>
          <cell r="F232">
            <v>28</v>
          </cell>
        </row>
        <row r="233">
          <cell r="D233" t="str">
            <v>Failed To Fill</v>
          </cell>
          <cell r="F233">
            <v>27</v>
          </cell>
        </row>
        <row r="234">
          <cell r="D234" t="str">
            <v>Failed To Fill</v>
          </cell>
          <cell r="F234">
            <v>28</v>
          </cell>
        </row>
        <row r="235">
          <cell r="D235" t="str">
            <v>Failed To Fill</v>
          </cell>
          <cell r="F235">
            <v>28</v>
          </cell>
        </row>
        <row r="236">
          <cell r="D236" t="str">
            <v>Failed To Fill</v>
          </cell>
          <cell r="F236">
            <v>28</v>
          </cell>
        </row>
        <row r="237">
          <cell r="D237" t="str">
            <v>Failed To Fill</v>
          </cell>
          <cell r="F237">
            <v>29</v>
          </cell>
        </row>
        <row r="238">
          <cell r="D238" t="str">
            <v>Failed To Fill</v>
          </cell>
          <cell r="F238">
            <v>29</v>
          </cell>
        </row>
        <row r="239">
          <cell r="D239" t="str">
            <v>Failed To Fill</v>
          </cell>
          <cell r="F239">
            <v>29</v>
          </cell>
        </row>
        <row r="240">
          <cell r="D240" t="str">
            <v>Failed To Fill</v>
          </cell>
          <cell r="F240">
            <v>29</v>
          </cell>
        </row>
        <row r="241">
          <cell r="D241" t="str">
            <v>Failed To Fill</v>
          </cell>
          <cell r="F241">
            <v>29</v>
          </cell>
        </row>
        <row r="242">
          <cell r="D242" t="str">
            <v>Failed To Fill</v>
          </cell>
          <cell r="F242">
            <v>28</v>
          </cell>
        </row>
        <row r="243">
          <cell r="D243" t="str">
            <v>Failed To Fill</v>
          </cell>
          <cell r="F243">
            <v>29</v>
          </cell>
        </row>
        <row r="244">
          <cell r="D244" t="str">
            <v>Failed To Fill</v>
          </cell>
          <cell r="F244">
            <v>28</v>
          </cell>
        </row>
        <row r="245">
          <cell r="D245" t="str">
            <v>Failed To Fill</v>
          </cell>
          <cell r="F245">
            <v>29</v>
          </cell>
        </row>
        <row r="246">
          <cell r="D246" t="str">
            <v>Failed To Fill</v>
          </cell>
          <cell r="F246">
            <v>29</v>
          </cell>
        </row>
        <row r="247">
          <cell r="D247" t="str">
            <v>Failed To Fill</v>
          </cell>
          <cell r="F247">
            <v>29</v>
          </cell>
        </row>
        <row r="248">
          <cell r="D248" t="str">
            <v>Failed To Fill</v>
          </cell>
          <cell r="F248">
            <v>30</v>
          </cell>
        </row>
        <row r="249">
          <cell r="D249" t="str">
            <v>Failed To Fill</v>
          </cell>
          <cell r="F249">
            <v>30</v>
          </cell>
        </row>
        <row r="250">
          <cell r="D250" t="str">
            <v>Failed To Fill</v>
          </cell>
          <cell r="F250">
            <v>30</v>
          </cell>
        </row>
        <row r="251">
          <cell r="D251" t="str">
            <v>Failed To Fill</v>
          </cell>
          <cell r="F251">
            <v>31</v>
          </cell>
        </row>
        <row r="252">
          <cell r="D252" t="str">
            <v>Failed To Fill</v>
          </cell>
          <cell r="F252">
            <v>31</v>
          </cell>
        </row>
        <row r="253">
          <cell r="D253" t="str">
            <v>Failed To Fill</v>
          </cell>
          <cell r="F253">
            <v>31</v>
          </cell>
        </row>
        <row r="254">
          <cell r="D254" t="str">
            <v>Failed To Fill</v>
          </cell>
          <cell r="F254">
            <v>31</v>
          </cell>
        </row>
        <row r="255">
          <cell r="D255" t="str">
            <v>Failed To Fill</v>
          </cell>
          <cell r="F255">
            <v>31</v>
          </cell>
        </row>
        <row r="256">
          <cell r="D256" t="str">
            <v>Failed To Fill</v>
          </cell>
          <cell r="F256">
            <v>31</v>
          </cell>
        </row>
        <row r="257">
          <cell r="D257" t="str">
            <v>Failed To Fill</v>
          </cell>
          <cell r="F257">
            <v>31</v>
          </cell>
        </row>
        <row r="258">
          <cell r="D258" t="str">
            <v>Failed To Fill</v>
          </cell>
          <cell r="F258">
            <v>31</v>
          </cell>
        </row>
        <row r="259">
          <cell r="D259" t="str">
            <v>Failed To Fill</v>
          </cell>
          <cell r="F259">
            <v>31</v>
          </cell>
        </row>
        <row r="260">
          <cell r="D260" t="str">
            <v>Failed To Fill</v>
          </cell>
          <cell r="F260">
            <v>31</v>
          </cell>
        </row>
        <row r="261">
          <cell r="D261" t="str">
            <v>Failed To Fill</v>
          </cell>
          <cell r="F261">
            <v>30</v>
          </cell>
        </row>
        <row r="262">
          <cell r="D262" t="str">
            <v>Failed To Fill</v>
          </cell>
          <cell r="F262">
            <v>31</v>
          </cell>
        </row>
        <row r="263">
          <cell r="D263" t="str">
            <v>Failed To Fill</v>
          </cell>
          <cell r="F263">
            <v>31</v>
          </cell>
        </row>
        <row r="264">
          <cell r="D264" t="str">
            <v>Failed To Fill</v>
          </cell>
          <cell r="F264">
            <v>31</v>
          </cell>
        </row>
        <row r="265">
          <cell r="D265" t="str">
            <v>Failed To Fill</v>
          </cell>
          <cell r="F265">
            <v>31</v>
          </cell>
        </row>
        <row r="266">
          <cell r="D266" t="str">
            <v>Failed To Fill</v>
          </cell>
          <cell r="F266">
            <v>31</v>
          </cell>
        </row>
        <row r="267">
          <cell r="D267" t="str">
            <v>Failed To Fill</v>
          </cell>
          <cell r="F267">
            <v>32</v>
          </cell>
        </row>
        <row r="268">
          <cell r="D268" t="str">
            <v>Failed To Fill</v>
          </cell>
          <cell r="F268">
            <v>32</v>
          </cell>
        </row>
        <row r="269">
          <cell r="D269" t="str">
            <v>Failed To Fill</v>
          </cell>
          <cell r="F269">
            <v>32</v>
          </cell>
        </row>
        <row r="270">
          <cell r="D270" t="str">
            <v>Failed To Fill</v>
          </cell>
          <cell r="F270">
            <v>32</v>
          </cell>
        </row>
        <row r="271">
          <cell r="D271" t="str">
            <v>Failed To Fill</v>
          </cell>
          <cell r="F271">
            <v>32</v>
          </cell>
        </row>
        <row r="272">
          <cell r="D272" t="str">
            <v>Failed To Fill</v>
          </cell>
          <cell r="F272">
            <v>32</v>
          </cell>
        </row>
        <row r="273">
          <cell r="D273" t="str">
            <v>Failed To Fill</v>
          </cell>
          <cell r="F273">
            <v>32</v>
          </cell>
        </row>
        <row r="274">
          <cell r="D274" t="str">
            <v>Failed To Fill</v>
          </cell>
          <cell r="F274">
            <v>31</v>
          </cell>
        </row>
        <row r="275">
          <cell r="D275" t="str">
            <v>Failed To Fill</v>
          </cell>
          <cell r="F275">
            <v>32</v>
          </cell>
        </row>
        <row r="276">
          <cell r="D276" t="str">
            <v>Failed To Fill</v>
          </cell>
          <cell r="F276">
            <v>33</v>
          </cell>
        </row>
        <row r="277">
          <cell r="D277" t="str">
            <v>Failed To Fill</v>
          </cell>
          <cell r="F277">
            <v>32</v>
          </cell>
        </row>
        <row r="278">
          <cell r="D278" t="str">
            <v>Failed To Fill</v>
          </cell>
          <cell r="F278">
            <v>32</v>
          </cell>
        </row>
        <row r="279">
          <cell r="D279" t="str">
            <v>Failed To Fill</v>
          </cell>
          <cell r="F279">
            <v>33</v>
          </cell>
        </row>
        <row r="280">
          <cell r="D280" t="str">
            <v>Failed To Fill</v>
          </cell>
          <cell r="F280">
            <v>33</v>
          </cell>
        </row>
        <row r="281">
          <cell r="D281" t="str">
            <v>Failed To Fill</v>
          </cell>
          <cell r="F281">
            <v>32</v>
          </cell>
        </row>
        <row r="282">
          <cell r="D282" t="str">
            <v>Failed To Fill</v>
          </cell>
          <cell r="F282">
            <v>33</v>
          </cell>
        </row>
        <row r="283">
          <cell r="D283" t="str">
            <v>Failed To Fill</v>
          </cell>
          <cell r="F283">
            <v>33</v>
          </cell>
        </row>
        <row r="284">
          <cell r="D284" t="str">
            <v>Failed To Fill</v>
          </cell>
          <cell r="F284">
            <v>33</v>
          </cell>
        </row>
        <row r="285">
          <cell r="D285" t="str">
            <v>Failed To Fill</v>
          </cell>
          <cell r="F285">
            <v>33</v>
          </cell>
        </row>
        <row r="286">
          <cell r="D286" t="str">
            <v>Failed To Fill</v>
          </cell>
          <cell r="F286">
            <v>33</v>
          </cell>
        </row>
        <row r="287">
          <cell r="D287" t="str">
            <v>Failed To Fill</v>
          </cell>
          <cell r="F287">
            <v>33</v>
          </cell>
        </row>
        <row r="288">
          <cell r="D288" t="str">
            <v>Failed To Fill</v>
          </cell>
          <cell r="F288">
            <v>33</v>
          </cell>
        </row>
        <row r="289">
          <cell r="D289" t="str">
            <v>Failed To Fill</v>
          </cell>
          <cell r="F289">
            <v>33</v>
          </cell>
        </row>
        <row r="290">
          <cell r="D290" t="str">
            <v>Failed To Fill</v>
          </cell>
          <cell r="F290">
            <v>33</v>
          </cell>
        </row>
        <row r="291">
          <cell r="D291" t="str">
            <v>Failed To Fill</v>
          </cell>
          <cell r="F291">
            <v>34</v>
          </cell>
        </row>
        <row r="292">
          <cell r="D292" t="str">
            <v>Failed To Fill</v>
          </cell>
          <cell r="F292">
            <v>34</v>
          </cell>
        </row>
        <row r="293">
          <cell r="D293" t="str">
            <v>Failed To Fill</v>
          </cell>
          <cell r="F293">
            <v>34</v>
          </cell>
        </row>
        <row r="294">
          <cell r="D294" t="str">
            <v>Failed To Fill</v>
          </cell>
          <cell r="F294">
            <v>34</v>
          </cell>
        </row>
        <row r="295">
          <cell r="D295" t="str">
            <v>Failed To Fill</v>
          </cell>
          <cell r="F295">
            <v>34</v>
          </cell>
        </row>
        <row r="296">
          <cell r="D296" t="str">
            <v>Failed To Fill</v>
          </cell>
          <cell r="F296">
            <v>33</v>
          </cell>
        </row>
        <row r="297">
          <cell r="D297" t="str">
            <v>Failed To Fill</v>
          </cell>
          <cell r="F297">
            <v>34</v>
          </cell>
        </row>
        <row r="298">
          <cell r="D298" t="str">
            <v>Failed To Fill</v>
          </cell>
          <cell r="F298">
            <v>34</v>
          </cell>
        </row>
        <row r="299">
          <cell r="D299" t="str">
            <v>Failed To Fill</v>
          </cell>
          <cell r="F299">
            <v>34</v>
          </cell>
        </row>
        <row r="300">
          <cell r="D300" t="str">
            <v>Failed To Fill</v>
          </cell>
          <cell r="F300">
            <v>34</v>
          </cell>
        </row>
        <row r="301">
          <cell r="D301" t="str">
            <v>Failed To Fill</v>
          </cell>
          <cell r="F301">
            <v>34</v>
          </cell>
        </row>
        <row r="302">
          <cell r="D302" t="str">
            <v>Failed To Fill</v>
          </cell>
          <cell r="F302">
            <v>34</v>
          </cell>
        </row>
        <row r="303">
          <cell r="D303" t="str">
            <v>Failed To Fill</v>
          </cell>
          <cell r="F303">
            <v>34</v>
          </cell>
        </row>
        <row r="304">
          <cell r="D304" t="str">
            <v>Failed To Fill</v>
          </cell>
          <cell r="F304">
            <v>34</v>
          </cell>
        </row>
        <row r="305">
          <cell r="D305" t="str">
            <v>Failed To Fill</v>
          </cell>
          <cell r="F305">
            <v>34</v>
          </cell>
        </row>
        <row r="306">
          <cell r="D306" t="str">
            <v>Failed To Fill</v>
          </cell>
          <cell r="F306">
            <v>34</v>
          </cell>
        </row>
        <row r="307">
          <cell r="D307" t="str">
            <v>Failed To Fill</v>
          </cell>
          <cell r="F307">
            <v>34</v>
          </cell>
        </row>
        <row r="308">
          <cell r="D308" t="str">
            <v>Failed To Fill</v>
          </cell>
          <cell r="F308">
            <v>34</v>
          </cell>
        </row>
        <row r="309">
          <cell r="D309" t="str">
            <v>Failed To Fill</v>
          </cell>
          <cell r="F309">
            <v>35</v>
          </cell>
        </row>
        <row r="310">
          <cell r="D310" t="str">
            <v>Failed To Fill</v>
          </cell>
          <cell r="F310">
            <v>34</v>
          </cell>
        </row>
        <row r="311">
          <cell r="D311" t="str">
            <v>Failed To Fill</v>
          </cell>
          <cell r="F311">
            <v>34</v>
          </cell>
        </row>
        <row r="312">
          <cell r="D312" t="str">
            <v>Failed To Fill</v>
          </cell>
          <cell r="F312">
            <v>35</v>
          </cell>
        </row>
        <row r="313">
          <cell r="D313" t="str">
            <v>Failed To Fill</v>
          </cell>
          <cell r="F313">
            <v>35</v>
          </cell>
        </row>
        <row r="314">
          <cell r="D314" t="str">
            <v>Failed To Fill</v>
          </cell>
          <cell r="F314">
            <v>35</v>
          </cell>
        </row>
        <row r="315">
          <cell r="D315" t="str">
            <v>Failed To Fill</v>
          </cell>
          <cell r="F315">
            <v>35</v>
          </cell>
        </row>
        <row r="316">
          <cell r="D316" t="str">
            <v>Failed To Fill</v>
          </cell>
          <cell r="F316">
            <v>35</v>
          </cell>
        </row>
        <row r="317">
          <cell r="D317" t="str">
            <v>Failed To Fill</v>
          </cell>
          <cell r="F317">
            <v>35</v>
          </cell>
        </row>
        <row r="318">
          <cell r="D318" t="str">
            <v>Failed To Fill</v>
          </cell>
          <cell r="F318">
            <v>35</v>
          </cell>
        </row>
        <row r="319">
          <cell r="D319" t="str">
            <v>Failed To Fill</v>
          </cell>
          <cell r="F319">
            <v>35</v>
          </cell>
        </row>
        <row r="320">
          <cell r="D320" t="str">
            <v>Failed To Fill</v>
          </cell>
          <cell r="F320">
            <v>35</v>
          </cell>
        </row>
        <row r="321">
          <cell r="D321" t="str">
            <v>Failed To Fill</v>
          </cell>
          <cell r="F321">
            <v>35</v>
          </cell>
        </row>
        <row r="322">
          <cell r="D322" t="str">
            <v>Failed To Fill</v>
          </cell>
          <cell r="F322">
            <v>36</v>
          </cell>
        </row>
        <row r="323">
          <cell r="D323" t="str">
            <v>Failed To Fill</v>
          </cell>
          <cell r="F323">
            <v>35</v>
          </cell>
        </row>
        <row r="324">
          <cell r="D324" t="str">
            <v>Failed To Fill</v>
          </cell>
          <cell r="F324">
            <v>36</v>
          </cell>
        </row>
        <row r="325">
          <cell r="D325" t="str">
            <v>Failed To Fill</v>
          </cell>
          <cell r="F325">
            <v>34</v>
          </cell>
        </row>
        <row r="326">
          <cell r="D326" t="str">
            <v>Failed To Fill</v>
          </cell>
          <cell r="F326">
            <v>35</v>
          </cell>
        </row>
        <row r="327">
          <cell r="D327" t="str">
            <v>Failed To Fill</v>
          </cell>
          <cell r="F327">
            <v>35</v>
          </cell>
        </row>
        <row r="328">
          <cell r="D328" t="str">
            <v>Failed To Fill</v>
          </cell>
          <cell r="F328">
            <v>35</v>
          </cell>
        </row>
        <row r="329">
          <cell r="D329" t="str">
            <v>Failed To Fill</v>
          </cell>
          <cell r="F329">
            <v>35</v>
          </cell>
        </row>
        <row r="330">
          <cell r="D330" t="str">
            <v>Failed To Fill</v>
          </cell>
          <cell r="F330">
            <v>35</v>
          </cell>
        </row>
        <row r="331">
          <cell r="D331" t="str">
            <v>Failed To Fill</v>
          </cell>
          <cell r="F331">
            <v>35</v>
          </cell>
        </row>
        <row r="332">
          <cell r="D332" t="str">
            <v>Failed To Fill</v>
          </cell>
          <cell r="F332">
            <v>36</v>
          </cell>
        </row>
        <row r="333">
          <cell r="D333" t="str">
            <v>Failed To Fill</v>
          </cell>
          <cell r="F333">
            <v>36</v>
          </cell>
        </row>
        <row r="334">
          <cell r="D334" t="str">
            <v>Failed To Fill</v>
          </cell>
          <cell r="F334">
            <v>36</v>
          </cell>
        </row>
        <row r="335">
          <cell r="D335" t="str">
            <v>Failed To Fill</v>
          </cell>
          <cell r="F335">
            <v>36</v>
          </cell>
        </row>
        <row r="336">
          <cell r="D336" t="str">
            <v>Failed To Fill</v>
          </cell>
          <cell r="F336">
            <v>36</v>
          </cell>
        </row>
        <row r="337">
          <cell r="D337" t="str">
            <v>Failed To Fill</v>
          </cell>
          <cell r="F337">
            <v>36</v>
          </cell>
        </row>
        <row r="338">
          <cell r="D338" t="str">
            <v>Failed To Fill</v>
          </cell>
          <cell r="F338">
            <v>36</v>
          </cell>
        </row>
        <row r="339">
          <cell r="D339" t="str">
            <v>Failed To Fill</v>
          </cell>
          <cell r="F339">
            <v>36</v>
          </cell>
        </row>
        <row r="340">
          <cell r="D340" t="str">
            <v>Failed To Fill</v>
          </cell>
          <cell r="F340">
            <v>36</v>
          </cell>
        </row>
        <row r="341">
          <cell r="D341" t="str">
            <v>Failed To Fill</v>
          </cell>
          <cell r="F341">
            <v>36</v>
          </cell>
        </row>
        <row r="342">
          <cell r="D342" t="str">
            <v>Failed To Fill</v>
          </cell>
          <cell r="F342">
            <v>37</v>
          </cell>
        </row>
        <row r="343">
          <cell r="D343" t="str">
            <v>Failed To Fill</v>
          </cell>
          <cell r="F343">
            <v>36</v>
          </cell>
        </row>
        <row r="344">
          <cell r="D344" t="str">
            <v>Failed To Fill</v>
          </cell>
          <cell r="F344">
            <v>36</v>
          </cell>
        </row>
        <row r="345">
          <cell r="D345" t="str">
            <v>Filled</v>
          </cell>
          <cell r="F345">
            <v>1</v>
          </cell>
        </row>
        <row r="346">
          <cell r="D346" t="str">
            <v>Filled</v>
          </cell>
          <cell r="F346">
            <v>2</v>
          </cell>
        </row>
        <row r="347">
          <cell r="D347" t="str">
            <v>Filled</v>
          </cell>
          <cell r="F347">
            <v>2</v>
          </cell>
        </row>
        <row r="348">
          <cell r="D348" t="str">
            <v>Filled</v>
          </cell>
          <cell r="F348">
            <v>5</v>
          </cell>
        </row>
        <row r="349">
          <cell r="D349" t="str">
            <v>Filled</v>
          </cell>
          <cell r="F349">
            <v>5</v>
          </cell>
        </row>
        <row r="350">
          <cell r="D350" t="str">
            <v>Filled</v>
          </cell>
          <cell r="F350">
            <v>5</v>
          </cell>
        </row>
        <row r="351">
          <cell r="D351" t="str">
            <v>Filled</v>
          </cell>
          <cell r="F351">
            <v>6</v>
          </cell>
        </row>
        <row r="352">
          <cell r="D352" t="str">
            <v>Filled</v>
          </cell>
          <cell r="F352">
            <v>6</v>
          </cell>
        </row>
        <row r="353">
          <cell r="D353" t="str">
            <v>Filled</v>
          </cell>
          <cell r="F353">
            <v>6</v>
          </cell>
        </row>
        <row r="354">
          <cell r="D354" t="str">
            <v>Filled</v>
          </cell>
          <cell r="F354">
            <v>6</v>
          </cell>
        </row>
        <row r="355">
          <cell r="D355" t="str">
            <v>Filled</v>
          </cell>
          <cell r="F355">
            <v>2</v>
          </cell>
        </row>
        <row r="356">
          <cell r="D356" t="str">
            <v>Filled</v>
          </cell>
          <cell r="F356">
            <v>2</v>
          </cell>
        </row>
        <row r="357">
          <cell r="D357" t="str">
            <v>Filled</v>
          </cell>
          <cell r="F357">
            <v>3</v>
          </cell>
        </row>
        <row r="358">
          <cell r="D358" t="str">
            <v>Filled</v>
          </cell>
          <cell r="F358">
            <v>5</v>
          </cell>
        </row>
        <row r="359">
          <cell r="D359" t="str">
            <v>Filled</v>
          </cell>
          <cell r="F359">
            <v>2</v>
          </cell>
        </row>
        <row r="360">
          <cell r="D360" t="str">
            <v>Filled</v>
          </cell>
          <cell r="F360">
            <v>2</v>
          </cell>
        </row>
        <row r="361">
          <cell r="D361" t="str">
            <v>Filled</v>
          </cell>
          <cell r="F361">
            <v>2</v>
          </cell>
        </row>
        <row r="362">
          <cell r="D362" t="str">
            <v>Filled</v>
          </cell>
          <cell r="F362">
            <v>2</v>
          </cell>
        </row>
        <row r="363">
          <cell r="D363" t="str">
            <v>Filled</v>
          </cell>
          <cell r="F363">
            <v>2</v>
          </cell>
        </row>
        <row r="364">
          <cell r="D364" t="str">
            <v>Filled</v>
          </cell>
          <cell r="F364">
            <v>2</v>
          </cell>
        </row>
        <row r="365">
          <cell r="D365" t="str">
            <v>Filled</v>
          </cell>
          <cell r="F365">
            <v>2</v>
          </cell>
        </row>
        <row r="366">
          <cell r="D366" t="str">
            <v>Filled</v>
          </cell>
          <cell r="F366">
            <v>2</v>
          </cell>
        </row>
        <row r="367">
          <cell r="D367" t="str">
            <v>Filled</v>
          </cell>
          <cell r="F367">
            <v>2</v>
          </cell>
        </row>
        <row r="368">
          <cell r="D368" t="str">
            <v>Filled</v>
          </cell>
          <cell r="F368">
            <v>1</v>
          </cell>
        </row>
        <row r="369">
          <cell r="D369" t="str">
            <v>Filled</v>
          </cell>
          <cell r="F369">
            <v>2</v>
          </cell>
        </row>
        <row r="370">
          <cell r="D370" t="str">
            <v>Filled</v>
          </cell>
          <cell r="F370">
            <v>2</v>
          </cell>
        </row>
        <row r="371">
          <cell r="D371" t="str">
            <v>Filled</v>
          </cell>
          <cell r="F371">
            <v>2</v>
          </cell>
        </row>
        <row r="372">
          <cell r="D372" t="str">
            <v>Filled</v>
          </cell>
          <cell r="F372">
            <v>2</v>
          </cell>
        </row>
        <row r="373">
          <cell r="D373" t="str">
            <v>Filled</v>
          </cell>
          <cell r="F373">
            <v>3</v>
          </cell>
        </row>
        <row r="374">
          <cell r="D374" t="str">
            <v>Filled</v>
          </cell>
          <cell r="F374">
            <v>3</v>
          </cell>
        </row>
        <row r="375">
          <cell r="D375" t="str">
            <v>Filled</v>
          </cell>
          <cell r="F375">
            <v>3</v>
          </cell>
        </row>
        <row r="376">
          <cell r="D376" t="str">
            <v>Filled</v>
          </cell>
          <cell r="F376">
            <v>3</v>
          </cell>
        </row>
        <row r="377">
          <cell r="D377" t="str">
            <v>Filled</v>
          </cell>
          <cell r="F377">
            <v>3</v>
          </cell>
        </row>
        <row r="378">
          <cell r="D378" t="str">
            <v>Filled</v>
          </cell>
          <cell r="F378">
            <v>2</v>
          </cell>
        </row>
        <row r="379">
          <cell r="D379" t="str">
            <v>Filled</v>
          </cell>
          <cell r="F379">
            <v>3</v>
          </cell>
        </row>
        <row r="380">
          <cell r="D380" t="str">
            <v>Filled</v>
          </cell>
          <cell r="F380">
            <v>4</v>
          </cell>
        </row>
        <row r="381">
          <cell r="D381" t="str">
            <v>Filled</v>
          </cell>
          <cell r="F381">
            <v>4</v>
          </cell>
        </row>
        <row r="382">
          <cell r="D382" t="str">
            <v>Filled</v>
          </cell>
          <cell r="F382">
            <v>4</v>
          </cell>
        </row>
        <row r="383">
          <cell r="D383" t="str">
            <v>Filled</v>
          </cell>
          <cell r="F383">
            <v>5</v>
          </cell>
        </row>
        <row r="384">
          <cell r="D384" t="str">
            <v>Filled</v>
          </cell>
          <cell r="F384">
            <v>5</v>
          </cell>
        </row>
        <row r="385">
          <cell r="D385" t="str">
            <v>Filled</v>
          </cell>
          <cell r="F385">
            <v>1</v>
          </cell>
        </row>
        <row r="386">
          <cell r="D386" t="str">
            <v>Filled</v>
          </cell>
          <cell r="F386">
            <v>2</v>
          </cell>
        </row>
        <row r="387">
          <cell r="D387" t="str">
            <v>Filled</v>
          </cell>
          <cell r="F387">
            <v>3</v>
          </cell>
        </row>
        <row r="388">
          <cell r="D388" t="str">
            <v>Filled</v>
          </cell>
          <cell r="F388">
            <v>3</v>
          </cell>
        </row>
        <row r="389">
          <cell r="D389" t="str">
            <v>Filled</v>
          </cell>
          <cell r="F389">
            <v>3</v>
          </cell>
        </row>
        <row r="390">
          <cell r="D390" t="str">
            <v>Filled</v>
          </cell>
          <cell r="F390">
            <v>3</v>
          </cell>
        </row>
        <row r="391">
          <cell r="D391" t="str">
            <v>Filled</v>
          </cell>
          <cell r="F391">
            <v>3</v>
          </cell>
        </row>
        <row r="392">
          <cell r="D392" t="str">
            <v>Filled</v>
          </cell>
          <cell r="F392">
            <v>4</v>
          </cell>
        </row>
        <row r="393">
          <cell r="D393" t="str">
            <v>Filled</v>
          </cell>
          <cell r="F393">
            <v>3</v>
          </cell>
        </row>
        <row r="394">
          <cell r="D394" t="str">
            <v>Filled</v>
          </cell>
          <cell r="F394">
            <v>3</v>
          </cell>
        </row>
        <row r="395">
          <cell r="D395" t="str">
            <v>Filled</v>
          </cell>
          <cell r="F395">
            <v>3</v>
          </cell>
        </row>
        <row r="396">
          <cell r="D396" t="str">
            <v>Filled</v>
          </cell>
          <cell r="F396">
            <v>4</v>
          </cell>
        </row>
        <row r="397">
          <cell r="D397" t="str">
            <v>Filled</v>
          </cell>
          <cell r="F397">
            <v>4</v>
          </cell>
        </row>
        <row r="398">
          <cell r="D398" t="str">
            <v>Filled</v>
          </cell>
          <cell r="F398">
            <v>5</v>
          </cell>
        </row>
        <row r="399">
          <cell r="D399" t="str">
            <v>Filled</v>
          </cell>
          <cell r="F399">
            <v>5</v>
          </cell>
        </row>
        <row r="400">
          <cell r="D400" t="str">
            <v>Filled</v>
          </cell>
          <cell r="F400">
            <v>4</v>
          </cell>
        </row>
        <row r="401">
          <cell r="D401" t="str">
            <v>Filled</v>
          </cell>
          <cell r="F401">
            <v>4</v>
          </cell>
        </row>
        <row r="402">
          <cell r="D402" t="str">
            <v>Filled</v>
          </cell>
          <cell r="F402">
            <v>4</v>
          </cell>
        </row>
        <row r="403">
          <cell r="D403" t="str">
            <v>Filled</v>
          </cell>
          <cell r="F403">
            <v>4</v>
          </cell>
        </row>
        <row r="404">
          <cell r="D404" t="str">
            <v>Filled</v>
          </cell>
          <cell r="F404">
            <v>4</v>
          </cell>
        </row>
        <row r="405">
          <cell r="D405" t="str">
            <v>Filled</v>
          </cell>
          <cell r="F405">
            <v>5</v>
          </cell>
        </row>
        <row r="406">
          <cell r="D406" t="str">
            <v>Filled</v>
          </cell>
          <cell r="F406">
            <v>4</v>
          </cell>
        </row>
        <row r="407">
          <cell r="D407" t="str">
            <v>Filled</v>
          </cell>
          <cell r="F407">
            <v>4</v>
          </cell>
        </row>
        <row r="408">
          <cell r="D408" t="str">
            <v>Filled</v>
          </cell>
          <cell r="F408">
            <v>4</v>
          </cell>
        </row>
        <row r="409">
          <cell r="D409" t="str">
            <v>Filled</v>
          </cell>
          <cell r="F409">
            <v>4</v>
          </cell>
        </row>
        <row r="410">
          <cell r="D410" t="str">
            <v>Filled</v>
          </cell>
          <cell r="F410">
            <v>4</v>
          </cell>
        </row>
        <row r="411">
          <cell r="D411" t="str">
            <v>Filled</v>
          </cell>
          <cell r="F411">
            <v>4</v>
          </cell>
        </row>
        <row r="412">
          <cell r="D412" t="str">
            <v>Filled</v>
          </cell>
          <cell r="F412">
            <v>4</v>
          </cell>
        </row>
        <row r="413">
          <cell r="D413" t="str">
            <v>Filled</v>
          </cell>
          <cell r="F413">
            <v>4</v>
          </cell>
        </row>
        <row r="414">
          <cell r="D414" t="str">
            <v>Filled</v>
          </cell>
          <cell r="F414">
            <v>4</v>
          </cell>
        </row>
        <row r="415">
          <cell r="D415" t="str">
            <v>Filled</v>
          </cell>
          <cell r="F415">
            <v>4</v>
          </cell>
        </row>
        <row r="416">
          <cell r="D416" t="str">
            <v>Filled</v>
          </cell>
          <cell r="F416">
            <v>4</v>
          </cell>
        </row>
        <row r="417">
          <cell r="D417" t="str">
            <v>Filled</v>
          </cell>
          <cell r="F417">
            <v>4</v>
          </cell>
        </row>
        <row r="418">
          <cell r="D418" t="str">
            <v>Filled</v>
          </cell>
          <cell r="F418">
            <v>4</v>
          </cell>
        </row>
        <row r="419">
          <cell r="D419" t="str">
            <v>Filled</v>
          </cell>
          <cell r="F419">
            <v>4</v>
          </cell>
        </row>
        <row r="420">
          <cell r="D420" t="str">
            <v>Filled</v>
          </cell>
          <cell r="F420">
            <v>4</v>
          </cell>
        </row>
        <row r="421">
          <cell r="D421" t="str">
            <v>Filled</v>
          </cell>
          <cell r="F421">
            <v>4</v>
          </cell>
        </row>
        <row r="422">
          <cell r="D422" t="str">
            <v>Filled</v>
          </cell>
          <cell r="F422">
            <v>5</v>
          </cell>
        </row>
        <row r="423">
          <cell r="D423" t="str">
            <v>Filled</v>
          </cell>
          <cell r="F423">
            <v>5</v>
          </cell>
        </row>
        <row r="424">
          <cell r="D424" t="str">
            <v>Filled</v>
          </cell>
          <cell r="F424">
            <v>5</v>
          </cell>
        </row>
        <row r="425">
          <cell r="D425" t="str">
            <v>Filled</v>
          </cell>
          <cell r="F425">
            <v>5</v>
          </cell>
        </row>
        <row r="426">
          <cell r="D426" t="str">
            <v>Filled</v>
          </cell>
          <cell r="F426">
            <v>4</v>
          </cell>
        </row>
        <row r="427">
          <cell r="D427" t="str">
            <v>Filled</v>
          </cell>
          <cell r="F427">
            <v>4</v>
          </cell>
        </row>
        <row r="428">
          <cell r="D428" t="str">
            <v>Filled</v>
          </cell>
          <cell r="F428">
            <v>4</v>
          </cell>
        </row>
        <row r="429">
          <cell r="D429" t="str">
            <v>Filled</v>
          </cell>
          <cell r="F429">
            <v>5</v>
          </cell>
        </row>
        <row r="430">
          <cell r="D430" t="str">
            <v>Filled</v>
          </cell>
          <cell r="F430">
            <v>5</v>
          </cell>
        </row>
        <row r="431">
          <cell r="D431" t="str">
            <v>Filled</v>
          </cell>
          <cell r="F431">
            <v>5</v>
          </cell>
        </row>
        <row r="432">
          <cell r="D432" t="str">
            <v>Filled</v>
          </cell>
          <cell r="F432">
            <v>5</v>
          </cell>
        </row>
        <row r="433">
          <cell r="D433" t="str">
            <v>Filled</v>
          </cell>
          <cell r="F433">
            <v>5</v>
          </cell>
        </row>
        <row r="434">
          <cell r="D434" t="str">
            <v>Filled</v>
          </cell>
          <cell r="F434">
            <v>6</v>
          </cell>
        </row>
        <row r="435">
          <cell r="D435" t="str">
            <v>Filled</v>
          </cell>
          <cell r="F435">
            <v>6</v>
          </cell>
        </row>
        <row r="436">
          <cell r="D436" t="str">
            <v>Filled</v>
          </cell>
          <cell r="F436">
            <v>5</v>
          </cell>
        </row>
        <row r="437">
          <cell r="D437" t="str">
            <v>Filled</v>
          </cell>
          <cell r="F437">
            <v>5</v>
          </cell>
        </row>
        <row r="438">
          <cell r="D438" t="str">
            <v>Filled</v>
          </cell>
          <cell r="F438">
            <v>5</v>
          </cell>
        </row>
        <row r="439">
          <cell r="D439" t="str">
            <v>Filled</v>
          </cell>
          <cell r="F439">
            <v>5</v>
          </cell>
        </row>
        <row r="440">
          <cell r="D440" t="str">
            <v>Filled</v>
          </cell>
          <cell r="F440">
            <v>5</v>
          </cell>
        </row>
        <row r="441">
          <cell r="D441" t="str">
            <v>Filled</v>
          </cell>
          <cell r="F441">
            <v>5</v>
          </cell>
        </row>
        <row r="442">
          <cell r="D442" t="str">
            <v>Filled</v>
          </cell>
          <cell r="F442">
            <v>5</v>
          </cell>
        </row>
        <row r="443">
          <cell r="D443" t="str">
            <v>Filled</v>
          </cell>
          <cell r="F443">
            <v>5</v>
          </cell>
        </row>
        <row r="444">
          <cell r="D444" t="str">
            <v>Filled</v>
          </cell>
          <cell r="F444">
            <v>6</v>
          </cell>
        </row>
        <row r="445">
          <cell r="D445" t="str">
            <v>Filled</v>
          </cell>
          <cell r="F445">
            <v>6</v>
          </cell>
        </row>
        <row r="446">
          <cell r="D446" t="str">
            <v>Filled</v>
          </cell>
          <cell r="F446">
            <v>6</v>
          </cell>
        </row>
        <row r="447">
          <cell r="D447" t="str">
            <v>Filled</v>
          </cell>
          <cell r="F447">
            <v>6</v>
          </cell>
        </row>
        <row r="448">
          <cell r="D448" t="str">
            <v>Filled</v>
          </cell>
          <cell r="F448">
            <v>6</v>
          </cell>
        </row>
        <row r="449">
          <cell r="D449" t="str">
            <v>Filled</v>
          </cell>
          <cell r="F449">
            <v>6</v>
          </cell>
        </row>
        <row r="450">
          <cell r="D450" t="str">
            <v>Filled</v>
          </cell>
          <cell r="F450">
            <v>12</v>
          </cell>
        </row>
        <row r="451">
          <cell r="D451" t="str">
            <v>Filled</v>
          </cell>
          <cell r="F451">
            <v>12</v>
          </cell>
        </row>
        <row r="452">
          <cell r="D452" t="str">
            <v>Filled</v>
          </cell>
          <cell r="F452">
            <v>7</v>
          </cell>
        </row>
        <row r="453">
          <cell r="D453" t="str">
            <v>Filled</v>
          </cell>
          <cell r="F453">
            <v>6</v>
          </cell>
        </row>
        <row r="454">
          <cell r="D454" t="str">
            <v>Filled</v>
          </cell>
          <cell r="F454">
            <v>6</v>
          </cell>
        </row>
        <row r="455">
          <cell r="D455" t="str">
            <v>Filled</v>
          </cell>
          <cell r="F455">
            <v>6</v>
          </cell>
        </row>
        <row r="456">
          <cell r="D456" t="str">
            <v>Filled</v>
          </cell>
          <cell r="F456">
            <v>6</v>
          </cell>
        </row>
        <row r="457">
          <cell r="D457" t="str">
            <v>Filled</v>
          </cell>
          <cell r="F457">
            <v>6</v>
          </cell>
        </row>
        <row r="458">
          <cell r="D458" t="str">
            <v>Filled</v>
          </cell>
          <cell r="F458">
            <v>6</v>
          </cell>
        </row>
        <row r="459">
          <cell r="D459" t="str">
            <v>Filled</v>
          </cell>
          <cell r="F459">
            <v>6</v>
          </cell>
        </row>
        <row r="460">
          <cell r="D460" t="str">
            <v>Filled</v>
          </cell>
          <cell r="F460">
            <v>6</v>
          </cell>
        </row>
        <row r="461">
          <cell r="D461" t="str">
            <v>Filled</v>
          </cell>
          <cell r="F461">
            <v>6</v>
          </cell>
        </row>
        <row r="462">
          <cell r="D462" t="str">
            <v>Filled</v>
          </cell>
          <cell r="F462">
            <v>6</v>
          </cell>
        </row>
        <row r="463">
          <cell r="D463" t="str">
            <v>Filled</v>
          </cell>
          <cell r="F463">
            <v>7</v>
          </cell>
        </row>
        <row r="464">
          <cell r="D464" t="str">
            <v>Filled</v>
          </cell>
          <cell r="F464">
            <v>6</v>
          </cell>
        </row>
        <row r="465">
          <cell r="D465" t="str">
            <v>Filled</v>
          </cell>
          <cell r="F465">
            <v>6</v>
          </cell>
        </row>
        <row r="466">
          <cell r="D466" t="str">
            <v>Filled</v>
          </cell>
          <cell r="F466">
            <v>6</v>
          </cell>
        </row>
        <row r="467">
          <cell r="D467" t="str">
            <v>Filled</v>
          </cell>
          <cell r="F467">
            <v>6</v>
          </cell>
        </row>
        <row r="468">
          <cell r="D468" t="str">
            <v>Filled</v>
          </cell>
          <cell r="F468">
            <v>6</v>
          </cell>
        </row>
        <row r="469">
          <cell r="D469" t="str">
            <v>Filled</v>
          </cell>
          <cell r="F469">
            <v>6</v>
          </cell>
        </row>
        <row r="470">
          <cell r="D470" t="str">
            <v>Filled</v>
          </cell>
          <cell r="F470">
            <v>7</v>
          </cell>
        </row>
        <row r="471">
          <cell r="D471" t="str">
            <v>Filled</v>
          </cell>
          <cell r="F471">
            <v>7</v>
          </cell>
        </row>
        <row r="472">
          <cell r="D472" t="str">
            <v>Filled</v>
          </cell>
          <cell r="F472">
            <v>6</v>
          </cell>
        </row>
        <row r="473">
          <cell r="D473" t="str">
            <v>Filled</v>
          </cell>
          <cell r="F473">
            <v>6</v>
          </cell>
        </row>
        <row r="474">
          <cell r="D474" t="str">
            <v>Filled</v>
          </cell>
          <cell r="F474">
            <v>7</v>
          </cell>
        </row>
        <row r="475">
          <cell r="D475" t="str">
            <v>Filled</v>
          </cell>
          <cell r="F475">
            <v>19</v>
          </cell>
        </row>
        <row r="476">
          <cell r="D476" t="str">
            <v>Filled</v>
          </cell>
          <cell r="F476">
            <v>25</v>
          </cell>
        </row>
        <row r="477">
          <cell r="D477" t="str">
            <v>Filled</v>
          </cell>
          <cell r="F477">
            <v>6</v>
          </cell>
        </row>
        <row r="478">
          <cell r="D478" t="str">
            <v>Filled</v>
          </cell>
          <cell r="F478">
            <v>6</v>
          </cell>
        </row>
        <row r="479">
          <cell r="D479" t="str">
            <v>Filled</v>
          </cell>
          <cell r="F479">
            <v>6</v>
          </cell>
        </row>
        <row r="480">
          <cell r="D480" t="str">
            <v>Filled</v>
          </cell>
          <cell r="F480">
            <v>6</v>
          </cell>
        </row>
        <row r="481">
          <cell r="D481" t="str">
            <v>Filled</v>
          </cell>
          <cell r="F481">
            <v>6</v>
          </cell>
        </row>
        <row r="482">
          <cell r="D482" t="str">
            <v>Filled</v>
          </cell>
          <cell r="F482">
            <v>6</v>
          </cell>
        </row>
        <row r="483">
          <cell r="D483" t="str">
            <v>Filled</v>
          </cell>
          <cell r="F483">
            <v>6</v>
          </cell>
        </row>
        <row r="484">
          <cell r="D484" t="str">
            <v>Filled</v>
          </cell>
          <cell r="F484">
            <v>7</v>
          </cell>
        </row>
        <row r="485">
          <cell r="D485" t="str">
            <v>Filled</v>
          </cell>
          <cell r="F485">
            <v>7</v>
          </cell>
        </row>
        <row r="486">
          <cell r="D486" t="str">
            <v>Filled</v>
          </cell>
          <cell r="F486">
            <v>8</v>
          </cell>
        </row>
        <row r="487">
          <cell r="D487" t="str">
            <v>Filled</v>
          </cell>
          <cell r="F487">
            <v>7</v>
          </cell>
        </row>
        <row r="488">
          <cell r="D488" t="str">
            <v>Filled</v>
          </cell>
          <cell r="F488">
            <v>7</v>
          </cell>
        </row>
        <row r="489">
          <cell r="D489" t="str">
            <v>Filled</v>
          </cell>
          <cell r="F489">
            <v>7</v>
          </cell>
        </row>
        <row r="490">
          <cell r="D490" t="str">
            <v>Filled</v>
          </cell>
          <cell r="F490">
            <v>8</v>
          </cell>
        </row>
        <row r="491">
          <cell r="D491" t="str">
            <v>Filled</v>
          </cell>
          <cell r="F491">
            <v>8</v>
          </cell>
        </row>
        <row r="492">
          <cell r="D492" t="str">
            <v>Filled</v>
          </cell>
          <cell r="F492">
            <v>8</v>
          </cell>
        </row>
        <row r="493">
          <cell r="D493" t="str">
            <v>Filled</v>
          </cell>
          <cell r="F493">
            <v>7</v>
          </cell>
        </row>
        <row r="494">
          <cell r="D494" t="str">
            <v>Filled</v>
          </cell>
          <cell r="F494">
            <v>7</v>
          </cell>
        </row>
        <row r="495">
          <cell r="D495" t="str">
            <v>Filled</v>
          </cell>
          <cell r="F495">
            <v>7</v>
          </cell>
        </row>
        <row r="496">
          <cell r="D496" t="str">
            <v>Filled</v>
          </cell>
          <cell r="F496">
            <v>18</v>
          </cell>
        </row>
        <row r="497">
          <cell r="D497" t="str">
            <v>Filled</v>
          </cell>
          <cell r="F497">
            <v>7</v>
          </cell>
        </row>
        <row r="498">
          <cell r="D498" t="str">
            <v>Filled</v>
          </cell>
          <cell r="F498">
            <v>7</v>
          </cell>
        </row>
        <row r="499">
          <cell r="D499" t="str">
            <v>Filled</v>
          </cell>
          <cell r="F499">
            <v>7</v>
          </cell>
        </row>
        <row r="500">
          <cell r="D500" t="str">
            <v>Filled</v>
          </cell>
          <cell r="F500">
            <v>7</v>
          </cell>
        </row>
        <row r="501">
          <cell r="D501" t="str">
            <v>Filled</v>
          </cell>
          <cell r="F501">
            <v>7</v>
          </cell>
        </row>
        <row r="502">
          <cell r="D502" t="str">
            <v>Filled</v>
          </cell>
          <cell r="F502">
            <v>8</v>
          </cell>
        </row>
        <row r="503">
          <cell r="D503" t="str">
            <v>Filled</v>
          </cell>
          <cell r="F503">
            <v>7</v>
          </cell>
        </row>
        <row r="504">
          <cell r="D504" t="str">
            <v>Filled</v>
          </cell>
          <cell r="F504">
            <v>7</v>
          </cell>
        </row>
        <row r="505">
          <cell r="D505" t="str">
            <v>Filled</v>
          </cell>
          <cell r="F505">
            <v>7</v>
          </cell>
        </row>
        <row r="506">
          <cell r="D506" t="str">
            <v>Filled</v>
          </cell>
          <cell r="F506">
            <v>7</v>
          </cell>
        </row>
        <row r="507">
          <cell r="D507" t="str">
            <v>Filled</v>
          </cell>
          <cell r="F507">
            <v>7</v>
          </cell>
        </row>
        <row r="508">
          <cell r="D508" t="str">
            <v>Filled</v>
          </cell>
          <cell r="F508">
            <v>7</v>
          </cell>
        </row>
        <row r="509">
          <cell r="D509" t="str">
            <v>Filled</v>
          </cell>
          <cell r="F509">
            <v>7</v>
          </cell>
        </row>
        <row r="510">
          <cell r="D510" t="str">
            <v>Filled</v>
          </cell>
          <cell r="F510">
            <v>7</v>
          </cell>
        </row>
        <row r="511">
          <cell r="D511" t="str">
            <v>Filled</v>
          </cell>
          <cell r="F511">
            <v>8</v>
          </cell>
        </row>
        <row r="512">
          <cell r="D512" t="str">
            <v>Filled</v>
          </cell>
          <cell r="F512">
            <v>7</v>
          </cell>
        </row>
        <row r="513">
          <cell r="D513" t="str">
            <v>Filled</v>
          </cell>
          <cell r="F513">
            <v>7</v>
          </cell>
        </row>
        <row r="514">
          <cell r="D514" t="str">
            <v>Filled</v>
          </cell>
          <cell r="F514">
            <v>7</v>
          </cell>
        </row>
        <row r="515">
          <cell r="D515" t="str">
            <v>Filled</v>
          </cell>
          <cell r="F515">
            <v>8</v>
          </cell>
        </row>
        <row r="516">
          <cell r="D516" t="str">
            <v>Filled</v>
          </cell>
          <cell r="F516">
            <v>7</v>
          </cell>
        </row>
        <row r="517">
          <cell r="D517" t="str">
            <v>Filled</v>
          </cell>
          <cell r="F517">
            <v>7</v>
          </cell>
        </row>
        <row r="518">
          <cell r="D518" t="str">
            <v>Filled</v>
          </cell>
          <cell r="F518">
            <v>8</v>
          </cell>
        </row>
        <row r="519">
          <cell r="D519" t="str">
            <v>Filled</v>
          </cell>
          <cell r="F519">
            <v>8</v>
          </cell>
        </row>
        <row r="520">
          <cell r="D520" t="str">
            <v>Filled</v>
          </cell>
          <cell r="F520">
            <v>8</v>
          </cell>
        </row>
        <row r="521">
          <cell r="D521" t="str">
            <v>Filled</v>
          </cell>
          <cell r="F521">
            <v>7</v>
          </cell>
        </row>
        <row r="522">
          <cell r="D522" t="str">
            <v>Filled</v>
          </cell>
          <cell r="F522">
            <v>7</v>
          </cell>
        </row>
        <row r="523">
          <cell r="D523" t="str">
            <v>Filled</v>
          </cell>
          <cell r="F523">
            <v>8</v>
          </cell>
        </row>
        <row r="524">
          <cell r="D524" t="str">
            <v>Filled</v>
          </cell>
          <cell r="F524">
            <v>8</v>
          </cell>
        </row>
        <row r="525">
          <cell r="D525" t="str">
            <v>Filled</v>
          </cell>
          <cell r="F525">
            <v>8</v>
          </cell>
        </row>
        <row r="526">
          <cell r="D526" t="str">
            <v>Filled</v>
          </cell>
          <cell r="F526">
            <v>8</v>
          </cell>
        </row>
        <row r="527">
          <cell r="D527" t="str">
            <v>Filled</v>
          </cell>
          <cell r="F527">
            <v>8</v>
          </cell>
        </row>
        <row r="528">
          <cell r="D528" t="str">
            <v>Filled</v>
          </cell>
          <cell r="F528">
            <v>8</v>
          </cell>
        </row>
        <row r="529">
          <cell r="D529" t="str">
            <v>Filled</v>
          </cell>
          <cell r="F529">
            <v>8</v>
          </cell>
        </row>
        <row r="530">
          <cell r="D530" t="str">
            <v>Filled</v>
          </cell>
          <cell r="F530">
            <v>9</v>
          </cell>
        </row>
        <row r="531">
          <cell r="D531" t="str">
            <v>Filled</v>
          </cell>
          <cell r="F531">
            <v>8</v>
          </cell>
        </row>
        <row r="532">
          <cell r="D532" t="str">
            <v>Filled</v>
          </cell>
          <cell r="F532">
            <v>8</v>
          </cell>
        </row>
        <row r="533">
          <cell r="D533" t="str">
            <v>Filled</v>
          </cell>
          <cell r="F533">
            <v>8</v>
          </cell>
        </row>
        <row r="534">
          <cell r="D534" t="str">
            <v>Filled</v>
          </cell>
          <cell r="F534">
            <v>8</v>
          </cell>
        </row>
        <row r="535">
          <cell r="D535" t="str">
            <v>Filled</v>
          </cell>
          <cell r="F535">
            <v>8</v>
          </cell>
        </row>
        <row r="536">
          <cell r="D536" t="str">
            <v>Filled</v>
          </cell>
          <cell r="F536">
            <v>8</v>
          </cell>
        </row>
        <row r="537">
          <cell r="D537" t="str">
            <v>Filled</v>
          </cell>
          <cell r="F537">
            <v>9</v>
          </cell>
        </row>
        <row r="538">
          <cell r="D538" t="str">
            <v>Filled</v>
          </cell>
          <cell r="F538">
            <v>10</v>
          </cell>
        </row>
        <row r="539">
          <cell r="D539" t="str">
            <v>Filled</v>
          </cell>
          <cell r="F539">
            <v>11</v>
          </cell>
        </row>
        <row r="540">
          <cell r="D540" t="str">
            <v>Filled</v>
          </cell>
          <cell r="F540">
            <v>8</v>
          </cell>
        </row>
        <row r="541">
          <cell r="D541" t="str">
            <v>Filled</v>
          </cell>
          <cell r="F541">
            <v>8</v>
          </cell>
        </row>
        <row r="542">
          <cell r="D542" t="str">
            <v>Filled</v>
          </cell>
          <cell r="F542">
            <v>8</v>
          </cell>
        </row>
        <row r="543">
          <cell r="D543" t="str">
            <v>Filled</v>
          </cell>
          <cell r="F543">
            <v>8</v>
          </cell>
        </row>
        <row r="544">
          <cell r="D544" t="str">
            <v>Filled</v>
          </cell>
          <cell r="F544">
            <v>8</v>
          </cell>
        </row>
        <row r="545">
          <cell r="D545" t="str">
            <v>Filled</v>
          </cell>
          <cell r="F545">
            <v>8</v>
          </cell>
        </row>
        <row r="546">
          <cell r="D546" t="str">
            <v>Filled</v>
          </cell>
          <cell r="F546">
            <v>9</v>
          </cell>
        </row>
        <row r="547">
          <cell r="D547" t="str">
            <v>Filled</v>
          </cell>
          <cell r="F547">
            <v>9</v>
          </cell>
        </row>
        <row r="548">
          <cell r="D548" t="str">
            <v>Filled</v>
          </cell>
          <cell r="F548">
            <v>9</v>
          </cell>
        </row>
        <row r="549">
          <cell r="D549" t="str">
            <v>Filled</v>
          </cell>
          <cell r="F549">
            <v>9</v>
          </cell>
        </row>
        <row r="550">
          <cell r="D550" t="str">
            <v>Filled</v>
          </cell>
          <cell r="F550">
            <v>8</v>
          </cell>
        </row>
        <row r="551">
          <cell r="D551" t="str">
            <v>Filled</v>
          </cell>
          <cell r="F551">
            <v>9</v>
          </cell>
        </row>
        <row r="552">
          <cell r="D552" t="str">
            <v>Filled</v>
          </cell>
          <cell r="F552">
            <v>9</v>
          </cell>
        </row>
        <row r="553">
          <cell r="D553" t="str">
            <v>Filled</v>
          </cell>
          <cell r="F553">
            <v>9</v>
          </cell>
        </row>
        <row r="554">
          <cell r="D554" t="str">
            <v>Filled</v>
          </cell>
          <cell r="F554">
            <v>9</v>
          </cell>
        </row>
        <row r="555">
          <cell r="D555" t="str">
            <v>Filled</v>
          </cell>
          <cell r="F555">
            <v>9</v>
          </cell>
        </row>
        <row r="556">
          <cell r="D556" t="str">
            <v>Filled</v>
          </cell>
          <cell r="F556">
            <v>9</v>
          </cell>
        </row>
        <row r="557">
          <cell r="D557" t="str">
            <v>Filled</v>
          </cell>
          <cell r="F557">
            <v>9</v>
          </cell>
        </row>
        <row r="558">
          <cell r="D558" t="str">
            <v>Filled</v>
          </cell>
          <cell r="F558">
            <v>9</v>
          </cell>
        </row>
        <row r="559">
          <cell r="D559" t="str">
            <v>Filled</v>
          </cell>
          <cell r="F559">
            <v>9</v>
          </cell>
        </row>
        <row r="560">
          <cell r="D560" t="str">
            <v>Filled</v>
          </cell>
          <cell r="F560">
            <v>10</v>
          </cell>
        </row>
        <row r="561">
          <cell r="D561" t="str">
            <v>Filled</v>
          </cell>
          <cell r="F561">
            <v>10</v>
          </cell>
        </row>
        <row r="562">
          <cell r="D562" t="str">
            <v>Filled</v>
          </cell>
          <cell r="F562">
            <v>10</v>
          </cell>
        </row>
        <row r="563">
          <cell r="D563" t="str">
            <v>Filled</v>
          </cell>
          <cell r="F563">
            <v>10</v>
          </cell>
        </row>
        <row r="564">
          <cell r="D564" t="str">
            <v>Filled</v>
          </cell>
          <cell r="F564">
            <v>9</v>
          </cell>
        </row>
        <row r="565">
          <cell r="D565" t="str">
            <v>Filled</v>
          </cell>
          <cell r="F565">
            <v>9</v>
          </cell>
        </row>
        <row r="566">
          <cell r="D566" t="str">
            <v>Filled</v>
          </cell>
          <cell r="F566">
            <v>9</v>
          </cell>
        </row>
        <row r="567">
          <cell r="D567" t="str">
            <v>Filled</v>
          </cell>
          <cell r="F567">
            <v>9</v>
          </cell>
        </row>
        <row r="568">
          <cell r="D568" t="str">
            <v>Filled</v>
          </cell>
          <cell r="F568">
            <v>9</v>
          </cell>
        </row>
        <row r="569">
          <cell r="D569" t="str">
            <v>Filled</v>
          </cell>
          <cell r="F569">
            <v>9</v>
          </cell>
        </row>
        <row r="570">
          <cell r="D570" t="str">
            <v>Filled</v>
          </cell>
          <cell r="F570">
            <v>13</v>
          </cell>
        </row>
        <row r="571">
          <cell r="D571" t="str">
            <v>Filled</v>
          </cell>
          <cell r="F571">
            <v>9</v>
          </cell>
        </row>
        <row r="572">
          <cell r="D572" t="str">
            <v>Filled</v>
          </cell>
          <cell r="F572">
            <v>9</v>
          </cell>
        </row>
        <row r="573">
          <cell r="D573" t="str">
            <v>Filled</v>
          </cell>
          <cell r="F573">
            <v>10</v>
          </cell>
        </row>
        <row r="574">
          <cell r="D574" t="str">
            <v>Filled</v>
          </cell>
          <cell r="F574">
            <v>10</v>
          </cell>
        </row>
        <row r="575">
          <cell r="D575" t="str">
            <v>Filled</v>
          </cell>
          <cell r="F575">
            <v>10</v>
          </cell>
        </row>
        <row r="576">
          <cell r="D576" t="str">
            <v>Filled</v>
          </cell>
          <cell r="F576">
            <v>10</v>
          </cell>
        </row>
        <row r="577">
          <cell r="D577" t="str">
            <v>Filled</v>
          </cell>
          <cell r="F577">
            <v>10</v>
          </cell>
        </row>
        <row r="578">
          <cell r="D578" t="str">
            <v>Filled</v>
          </cell>
          <cell r="F578">
            <v>9</v>
          </cell>
        </row>
        <row r="579">
          <cell r="D579" t="str">
            <v>Filled</v>
          </cell>
          <cell r="F579">
            <v>9</v>
          </cell>
        </row>
        <row r="580">
          <cell r="D580" t="str">
            <v>Filled</v>
          </cell>
          <cell r="F580">
            <v>9</v>
          </cell>
        </row>
        <row r="581">
          <cell r="D581" t="str">
            <v>Filled</v>
          </cell>
          <cell r="F581">
            <v>9</v>
          </cell>
        </row>
        <row r="582">
          <cell r="D582" t="str">
            <v>Filled</v>
          </cell>
          <cell r="F582">
            <v>10</v>
          </cell>
        </row>
        <row r="583">
          <cell r="D583" t="str">
            <v>Filled</v>
          </cell>
          <cell r="F583">
            <v>10</v>
          </cell>
        </row>
        <row r="584">
          <cell r="D584" t="str">
            <v>Filled</v>
          </cell>
          <cell r="F584">
            <v>9</v>
          </cell>
        </row>
        <row r="585">
          <cell r="D585" t="str">
            <v>Filled</v>
          </cell>
          <cell r="F585">
            <v>10</v>
          </cell>
        </row>
        <row r="586">
          <cell r="D586" t="str">
            <v>Filled</v>
          </cell>
          <cell r="F586">
            <v>10</v>
          </cell>
        </row>
        <row r="587">
          <cell r="D587" t="str">
            <v>Filled</v>
          </cell>
          <cell r="F587">
            <v>10</v>
          </cell>
        </row>
        <row r="588">
          <cell r="D588" t="str">
            <v>Filled</v>
          </cell>
          <cell r="F588">
            <v>10</v>
          </cell>
        </row>
        <row r="589">
          <cell r="D589" t="str">
            <v>Filled</v>
          </cell>
          <cell r="F589">
            <v>10</v>
          </cell>
        </row>
        <row r="590">
          <cell r="D590" t="str">
            <v>Filled</v>
          </cell>
          <cell r="F590">
            <v>10</v>
          </cell>
        </row>
        <row r="591">
          <cell r="D591" t="str">
            <v>Filled</v>
          </cell>
          <cell r="F591">
            <v>10</v>
          </cell>
        </row>
        <row r="592">
          <cell r="D592" t="str">
            <v>Filled</v>
          </cell>
          <cell r="F592">
            <v>13</v>
          </cell>
        </row>
        <row r="593">
          <cell r="D593" t="str">
            <v>Filled</v>
          </cell>
          <cell r="F593">
            <v>13</v>
          </cell>
        </row>
        <row r="594">
          <cell r="D594" t="str">
            <v>Filled</v>
          </cell>
          <cell r="F594">
            <v>13</v>
          </cell>
        </row>
        <row r="595">
          <cell r="D595" t="str">
            <v>Filled</v>
          </cell>
          <cell r="F595">
            <v>13</v>
          </cell>
        </row>
        <row r="596">
          <cell r="D596" t="str">
            <v>Filled</v>
          </cell>
          <cell r="F596">
            <v>13</v>
          </cell>
        </row>
        <row r="597">
          <cell r="D597" t="str">
            <v>Filled</v>
          </cell>
          <cell r="F597">
            <v>13</v>
          </cell>
        </row>
        <row r="598">
          <cell r="D598" t="str">
            <v>Filled</v>
          </cell>
          <cell r="F598">
            <v>10</v>
          </cell>
        </row>
        <row r="599">
          <cell r="D599" t="str">
            <v>Filled</v>
          </cell>
          <cell r="F599">
            <v>10</v>
          </cell>
        </row>
        <row r="600">
          <cell r="D600" t="str">
            <v>Filled</v>
          </cell>
          <cell r="F600">
            <v>15</v>
          </cell>
        </row>
        <row r="601">
          <cell r="D601" t="str">
            <v>Filled</v>
          </cell>
          <cell r="F601">
            <v>15</v>
          </cell>
        </row>
        <row r="602">
          <cell r="D602" t="str">
            <v>Filled</v>
          </cell>
          <cell r="F602">
            <v>16</v>
          </cell>
        </row>
        <row r="603">
          <cell r="D603" t="str">
            <v>Filled</v>
          </cell>
          <cell r="F603">
            <v>16</v>
          </cell>
        </row>
        <row r="604">
          <cell r="D604" t="str">
            <v>Filled</v>
          </cell>
          <cell r="F604">
            <v>16</v>
          </cell>
        </row>
        <row r="605">
          <cell r="D605" t="str">
            <v>Filled</v>
          </cell>
          <cell r="F605">
            <v>16</v>
          </cell>
        </row>
        <row r="606">
          <cell r="D606" t="str">
            <v>Filled</v>
          </cell>
          <cell r="F606">
            <v>10</v>
          </cell>
        </row>
        <row r="607">
          <cell r="D607" t="str">
            <v>Filled</v>
          </cell>
          <cell r="F607">
            <v>10</v>
          </cell>
        </row>
        <row r="608">
          <cell r="D608" t="str">
            <v>Filled</v>
          </cell>
          <cell r="F608">
            <v>10</v>
          </cell>
        </row>
        <row r="609">
          <cell r="D609" t="str">
            <v>Filled</v>
          </cell>
          <cell r="F609">
            <v>10</v>
          </cell>
        </row>
        <row r="610">
          <cell r="D610" t="str">
            <v>Filled</v>
          </cell>
          <cell r="F610">
            <v>11</v>
          </cell>
        </row>
        <row r="611">
          <cell r="D611" t="str">
            <v>Filled</v>
          </cell>
          <cell r="F611">
            <v>11</v>
          </cell>
        </row>
        <row r="612">
          <cell r="D612" t="str">
            <v>Filled</v>
          </cell>
          <cell r="F612">
            <v>10</v>
          </cell>
        </row>
        <row r="613">
          <cell r="D613" t="str">
            <v>Filled</v>
          </cell>
          <cell r="F613">
            <v>10</v>
          </cell>
        </row>
        <row r="614">
          <cell r="D614" t="str">
            <v>Filled</v>
          </cell>
          <cell r="F614">
            <v>10</v>
          </cell>
        </row>
        <row r="615">
          <cell r="D615" t="str">
            <v>Filled</v>
          </cell>
          <cell r="F615">
            <v>12</v>
          </cell>
        </row>
        <row r="616">
          <cell r="D616" t="str">
            <v>Filled</v>
          </cell>
          <cell r="F616">
            <v>10</v>
          </cell>
        </row>
        <row r="617">
          <cell r="D617" t="str">
            <v>Filled</v>
          </cell>
          <cell r="F617">
            <v>11</v>
          </cell>
        </row>
        <row r="618">
          <cell r="D618" t="str">
            <v>Filled</v>
          </cell>
          <cell r="F618">
            <v>14</v>
          </cell>
        </row>
        <row r="619">
          <cell r="D619" t="str">
            <v>Filled</v>
          </cell>
          <cell r="F619">
            <v>11</v>
          </cell>
        </row>
        <row r="620">
          <cell r="D620" t="str">
            <v>Filled</v>
          </cell>
          <cell r="F620">
            <v>10</v>
          </cell>
        </row>
        <row r="621">
          <cell r="D621" t="str">
            <v>Filled</v>
          </cell>
          <cell r="F621">
            <v>11</v>
          </cell>
        </row>
        <row r="622">
          <cell r="D622" t="str">
            <v>Filled</v>
          </cell>
          <cell r="F622">
            <v>11</v>
          </cell>
        </row>
        <row r="623">
          <cell r="D623" t="str">
            <v>Filled</v>
          </cell>
          <cell r="F623">
            <v>18</v>
          </cell>
        </row>
        <row r="624">
          <cell r="D624" t="str">
            <v>Filled</v>
          </cell>
          <cell r="F624">
            <v>18</v>
          </cell>
        </row>
        <row r="625">
          <cell r="D625" t="str">
            <v>Filled</v>
          </cell>
          <cell r="F625">
            <v>12</v>
          </cell>
        </row>
        <row r="626">
          <cell r="D626" t="str">
            <v>Filled</v>
          </cell>
          <cell r="F626">
            <v>11</v>
          </cell>
        </row>
        <row r="627">
          <cell r="D627" t="str">
            <v>Filled</v>
          </cell>
          <cell r="F627">
            <v>12</v>
          </cell>
        </row>
        <row r="628">
          <cell r="D628" t="str">
            <v>Filled</v>
          </cell>
          <cell r="F628">
            <v>12</v>
          </cell>
        </row>
        <row r="629">
          <cell r="D629" t="str">
            <v>Filled</v>
          </cell>
          <cell r="F629">
            <v>12</v>
          </cell>
        </row>
        <row r="630">
          <cell r="D630" t="str">
            <v>Filled</v>
          </cell>
          <cell r="F630">
            <v>12</v>
          </cell>
        </row>
        <row r="631">
          <cell r="D631" t="str">
            <v>Filled</v>
          </cell>
          <cell r="F631">
            <v>14</v>
          </cell>
        </row>
        <row r="632">
          <cell r="D632" t="str">
            <v>Filled</v>
          </cell>
          <cell r="F632">
            <v>12</v>
          </cell>
        </row>
        <row r="633">
          <cell r="D633" t="str">
            <v>Filled</v>
          </cell>
          <cell r="F633">
            <v>12</v>
          </cell>
        </row>
        <row r="634">
          <cell r="D634" t="str">
            <v>Filled</v>
          </cell>
          <cell r="F634">
            <v>12</v>
          </cell>
        </row>
        <row r="635">
          <cell r="D635" t="str">
            <v>Filled</v>
          </cell>
          <cell r="F635">
            <v>12</v>
          </cell>
        </row>
        <row r="636">
          <cell r="D636" t="str">
            <v>Filled</v>
          </cell>
          <cell r="F636">
            <v>12</v>
          </cell>
        </row>
        <row r="637">
          <cell r="D637" t="str">
            <v>Filled</v>
          </cell>
          <cell r="F637">
            <v>12</v>
          </cell>
        </row>
        <row r="638">
          <cell r="D638" t="str">
            <v>Filled</v>
          </cell>
          <cell r="F638">
            <v>12</v>
          </cell>
        </row>
        <row r="639">
          <cell r="D639" t="str">
            <v>Filled</v>
          </cell>
          <cell r="F639">
            <v>12</v>
          </cell>
        </row>
        <row r="640">
          <cell r="D640" t="str">
            <v>Filled</v>
          </cell>
          <cell r="F640">
            <v>12</v>
          </cell>
        </row>
        <row r="641">
          <cell r="D641" t="str">
            <v>Filled</v>
          </cell>
          <cell r="F641">
            <v>12</v>
          </cell>
        </row>
        <row r="642">
          <cell r="D642" t="str">
            <v>Filled</v>
          </cell>
          <cell r="F642">
            <v>12</v>
          </cell>
        </row>
        <row r="643">
          <cell r="D643" t="str">
            <v>Filled</v>
          </cell>
          <cell r="F643">
            <v>12</v>
          </cell>
        </row>
        <row r="644">
          <cell r="D644" t="str">
            <v>Filled</v>
          </cell>
          <cell r="F644">
            <v>12</v>
          </cell>
        </row>
        <row r="645">
          <cell r="D645" t="str">
            <v>Filled</v>
          </cell>
          <cell r="F645">
            <v>12</v>
          </cell>
        </row>
        <row r="646">
          <cell r="D646" t="str">
            <v>Filled</v>
          </cell>
          <cell r="F646">
            <v>12</v>
          </cell>
        </row>
        <row r="647">
          <cell r="D647" t="str">
            <v>Filled</v>
          </cell>
          <cell r="F647">
            <v>12</v>
          </cell>
        </row>
        <row r="648">
          <cell r="D648" t="str">
            <v>Filled</v>
          </cell>
          <cell r="F648">
            <v>13</v>
          </cell>
        </row>
        <row r="649">
          <cell r="D649" t="str">
            <v>Filled</v>
          </cell>
          <cell r="F649">
            <v>13</v>
          </cell>
        </row>
        <row r="650">
          <cell r="D650" t="str">
            <v>Filled</v>
          </cell>
          <cell r="F650">
            <v>13</v>
          </cell>
        </row>
        <row r="651">
          <cell r="D651" t="str">
            <v>Filled</v>
          </cell>
          <cell r="F651">
            <v>13</v>
          </cell>
        </row>
        <row r="652">
          <cell r="D652" t="str">
            <v>Filled</v>
          </cell>
          <cell r="F652">
            <v>13</v>
          </cell>
        </row>
        <row r="653">
          <cell r="D653" t="str">
            <v>Filled</v>
          </cell>
          <cell r="F653">
            <v>13</v>
          </cell>
        </row>
        <row r="654">
          <cell r="D654" t="str">
            <v>Filled</v>
          </cell>
          <cell r="F654">
            <v>13</v>
          </cell>
        </row>
        <row r="655">
          <cell r="D655" t="str">
            <v>Filled</v>
          </cell>
          <cell r="F655">
            <v>12</v>
          </cell>
        </row>
        <row r="656">
          <cell r="D656" t="str">
            <v>Filled</v>
          </cell>
          <cell r="F656">
            <v>12</v>
          </cell>
        </row>
        <row r="657">
          <cell r="D657" t="str">
            <v>Filled</v>
          </cell>
          <cell r="F657">
            <v>12</v>
          </cell>
        </row>
        <row r="658">
          <cell r="D658" t="str">
            <v>Filled</v>
          </cell>
          <cell r="F658">
            <v>12</v>
          </cell>
        </row>
        <row r="659">
          <cell r="D659" t="str">
            <v>Filled</v>
          </cell>
          <cell r="F659">
            <v>12</v>
          </cell>
        </row>
        <row r="660">
          <cell r="D660" t="str">
            <v>Filled</v>
          </cell>
          <cell r="F660">
            <v>13</v>
          </cell>
        </row>
        <row r="661">
          <cell r="D661" t="str">
            <v>Filled</v>
          </cell>
          <cell r="F661">
            <v>13</v>
          </cell>
        </row>
        <row r="662">
          <cell r="D662" t="str">
            <v>Filled</v>
          </cell>
          <cell r="F662">
            <v>13</v>
          </cell>
        </row>
        <row r="663">
          <cell r="D663" t="str">
            <v>Filled</v>
          </cell>
          <cell r="F663">
            <v>13</v>
          </cell>
        </row>
        <row r="664">
          <cell r="D664" t="str">
            <v>Filled</v>
          </cell>
          <cell r="F664">
            <v>13</v>
          </cell>
        </row>
        <row r="665">
          <cell r="D665" t="str">
            <v>Filled</v>
          </cell>
          <cell r="F665">
            <v>13</v>
          </cell>
        </row>
        <row r="666">
          <cell r="D666" t="str">
            <v>Filled</v>
          </cell>
          <cell r="F666">
            <v>13</v>
          </cell>
        </row>
        <row r="667">
          <cell r="D667" t="str">
            <v>Filled</v>
          </cell>
          <cell r="F667">
            <v>13</v>
          </cell>
        </row>
        <row r="668">
          <cell r="D668" t="str">
            <v>Filled</v>
          </cell>
          <cell r="F668">
            <v>13</v>
          </cell>
        </row>
        <row r="669">
          <cell r="D669" t="str">
            <v>Filled</v>
          </cell>
          <cell r="F669">
            <v>13</v>
          </cell>
        </row>
        <row r="670">
          <cell r="D670" t="str">
            <v>Filled</v>
          </cell>
          <cell r="F670">
            <v>13</v>
          </cell>
        </row>
        <row r="671">
          <cell r="D671" t="str">
            <v>Filled</v>
          </cell>
          <cell r="F671">
            <v>14</v>
          </cell>
        </row>
        <row r="672">
          <cell r="D672" t="str">
            <v>Filled</v>
          </cell>
          <cell r="F672">
            <v>13</v>
          </cell>
        </row>
        <row r="673">
          <cell r="D673" t="str">
            <v>Filled</v>
          </cell>
          <cell r="F673">
            <v>15</v>
          </cell>
        </row>
        <row r="674">
          <cell r="D674" t="str">
            <v>Filled</v>
          </cell>
          <cell r="F674">
            <v>14</v>
          </cell>
        </row>
        <row r="675">
          <cell r="D675" t="str">
            <v>Filled</v>
          </cell>
          <cell r="F675">
            <v>14</v>
          </cell>
        </row>
        <row r="676">
          <cell r="D676" t="str">
            <v>Filled</v>
          </cell>
          <cell r="F676">
            <v>15</v>
          </cell>
        </row>
        <row r="677">
          <cell r="D677" t="str">
            <v>Filled</v>
          </cell>
          <cell r="F677">
            <v>16</v>
          </cell>
        </row>
        <row r="678">
          <cell r="D678" t="str">
            <v>Filled</v>
          </cell>
          <cell r="F678">
            <v>13</v>
          </cell>
        </row>
        <row r="679">
          <cell r="D679" t="str">
            <v>Filled</v>
          </cell>
          <cell r="F679">
            <v>13</v>
          </cell>
        </row>
        <row r="680">
          <cell r="D680" t="str">
            <v>Filled</v>
          </cell>
          <cell r="F680">
            <v>13</v>
          </cell>
        </row>
        <row r="681">
          <cell r="D681" t="str">
            <v>Filled</v>
          </cell>
          <cell r="F681">
            <v>13</v>
          </cell>
        </row>
        <row r="682">
          <cell r="D682" t="str">
            <v>Filled</v>
          </cell>
          <cell r="F682">
            <v>13</v>
          </cell>
        </row>
        <row r="683">
          <cell r="D683" t="str">
            <v>Filled</v>
          </cell>
          <cell r="F683">
            <v>13</v>
          </cell>
        </row>
        <row r="684">
          <cell r="D684" t="str">
            <v>Filled</v>
          </cell>
          <cell r="F684">
            <v>13</v>
          </cell>
        </row>
        <row r="685">
          <cell r="D685" t="str">
            <v>Filled</v>
          </cell>
          <cell r="F685">
            <v>13</v>
          </cell>
        </row>
        <row r="686">
          <cell r="D686" t="str">
            <v>Filled</v>
          </cell>
          <cell r="F686">
            <v>13</v>
          </cell>
        </row>
        <row r="687">
          <cell r="D687" t="str">
            <v>Filled</v>
          </cell>
          <cell r="F687">
            <v>13</v>
          </cell>
        </row>
        <row r="688">
          <cell r="D688" t="str">
            <v>Filled</v>
          </cell>
          <cell r="F688">
            <v>13</v>
          </cell>
        </row>
        <row r="689">
          <cell r="D689" t="str">
            <v>Filled</v>
          </cell>
          <cell r="F689">
            <v>13</v>
          </cell>
        </row>
        <row r="690">
          <cell r="D690" t="str">
            <v>Filled</v>
          </cell>
          <cell r="F690">
            <v>14</v>
          </cell>
        </row>
        <row r="691">
          <cell r="D691" t="str">
            <v>Filled</v>
          </cell>
          <cell r="F691">
            <v>13</v>
          </cell>
        </row>
        <row r="692">
          <cell r="D692" t="str">
            <v>Filled</v>
          </cell>
          <cell r="F692">
            <v>10</v>
          </cell>
        </row>
        <row r="693">
          <cell r="D693" t="str">
            <v>Filled</v>
          </cell>
          <cell r="F693">
            <v>11</v>
          </cell>
        </row>
        <row r="694">
          <cell r="D694" t="str">
            <v>Filled</v>
          </cell>
          <cell r="F694">
            <v>11</v>
          </cell>
        </row>
        <row r="695">
          <cell r="D695" t="str">
            <v>Filled</v>
          </cell>
          <cell r="F695">
            <v>11</v>
          </cell>
        </row>
        <row r="696">
          <cell r="D696" t="str">
            <v>Filled</v>
          </cell>
          <cell r="F696">
            <v>12</v>
          </cell>
        </row>
        <row r="697">
          <cell r="D697" t="str">
            <v>Filled</v>
          </cell>
          <cell r="F697">
            <v>12</v>
          </cell>
        </row>
        <row r="698">
          <cell r="D698" t="str">
            <v>Filled</v>
          </cell>
          <cell r="F698">
            <v>12</v>
          </cell>
        </row>
        <row r="699">
          <cell r="D699" t="str">
            <v>Filled</v>
          </cell>
          <cell r="F699">
            <v>12</v>
          </cell>
        </row>
        <row r="700">
          <cell r="D700" t="str">
            <v>Filled</v>
          </cell>
          <cell r="F700">
            <v>12</v>
          </cell>
        </row>
        <row r="701">
          <cell r="D701" t="str">
            <v>Filled</v>
          </cell>
          <cell r="F701">
            <v>13</v>
          </cell>
        </row>
        <row r="702">
          <cell r="D702" t="str">
            <v>Filled</v>
          </cell>
          <cell r="F702">
            <v>13</v>
          </cell>
        </row>
        <row r="703">
          <cell r="D703" t="str">
            <v>Filled</v>
          </cell>
          <cell r="F703">
            <v>13</v>
          </cell>
        </row>
        <row r="704">
          <cell r="D704" t="str">
            <v>Filled</v>
          </cell>
          <cell r="F704">
            <v>13</v>
          </cell>
        </row>
        <row r="705">
          <cell r="D705" t="str">
            <v>Filled</v>
          </cell>
          <cell r="F705">
            <v>13</v>
          </cell>
        </row>
        <row r="706">
          <cell r="D706" t="str">
            <v>Filled</v>
          </cell>
          <cell r="F706">
            <v>14</v>
          </cell>
        </row>
        <row r="707">
          <cell r="D707" t="str">
            <v>Filled</v>
          </cell>
          <cell r="F707">
            <v>14</v>
          </cell>
        </row>
        <row r="708">
          <cell r="D708" t="str">
            <v>Filled</v>
          </cell>
          <cell r="F708">
            <v>14</v>
          </cell>
        </row>
        <row r="709">
          <cell r="D709" t="str">
            <v>Filled</v>
          </cell>
          <cell r="F709">
            <v>14</v>
          </cell>
        </row>
        <row r="710">
          <cell r="D710" t="str">
            <v>Filled</v>
          </cell>
          <cell r="F710">
            <v>14</v>
          </cell>
        </row>
        <row r="711">
          <cell r="D711" t="str">
            <v>Filled</v>
          </cell>
          <cell r="F711">
            <v>15</v>
          </cell>
        </row>
        <row r="712">
          <cell r="D712" t="str">
            <v>Filled</v>
          </cell>
          <cell r="F712">
            <v>15</v>
          </cell>
        </row>
        <row r="713">
          <cell r="D713" t="str">
            <v>Filled</v>
          </cell>
          <cell r="F713">
            <v>15</v>
          </cell>
        </row>
        <row r="714">
          <cell r="D714" t="str">
            <v>Filled</v>
          </cell>
          <cell r="F714">
            <v>15</v>
          </cell>
        </row>
        <row r="715">
          <cell r="D715" t="str">
            <v>Filled</v>
          </cell>
          <cell r="F715">
            <v>16</v>
          </cell>
        </row>
        <row r="716">
          <cell r="D716" t="str">
            <v>Filled</v>
          </cell>
          <cell r="F716">
            <v>16</v>
          </cell>
        </row>
        <row r="717">
          <cell r="D717" t="str">
            <v>Filled</v>
          </cell>
          <cell r="F717">
            <v>16</v>
          </cell>
        </row>
        <row r="718">
          <cell r="D718" t="str">
            <v>Filled</v>
          </cell>
          <cell r="F718">
            <v>16</v>
          </cell>
        </row>
        <row r="719">
          <cell r="D719" t="str">
            <v>Filled</v>
          </cell>
          <cell r="F719">
            <v>16</v>
          </cell>
        </row>
        <row r="720">
          <cell r="D720" t="str">
            <v>Filled</v>
          </cell>
          <cell r="F720">
            <v>17</v>
          </cell>
        </row>
        <row r="721">
          <cell r="D721" t="str">
            <v>Filled</v>
          </cell>
          <cell r="F721">
            <v>17</v>
          </cell>
        </row>
        <row r="722">
          <cell r="D722" t="str">
            <v>Filled</v>
          </cell>
          <cell r="F722">
            <v>17</v>
          </cell>
        </row>
        <row r="723">
          <cell r="D723" t="str">
            <v>Filled</v>
          </cell>
          <cell r="F723">
            <v>17</v>
          </cell>
        </row>
        <row r="724">
          <cell r="D724" t="str">
            <v>Filled</v>
          </cell>
          <cell r="F724">
            <v>17</v>
          </cell>
        </row>
        <row r="725">
          <cell r="D725" t="str">
            <v>Filled</v>
          </cell>
          <cell r="F725">
            <v>18</v>
          </cell>
        </row>
        <row r="726">
          <cell r="D726" t="str">
            <v>Filled</v>
          </cell>
          <cell r="F726">
            <v>18</v>
          </cell>
        </row>
        <row r="727">
          <cell r="D727" t="str">
            <v>Filled</v>
          </cell>
          <cell r="F727">
            <v>12</v>
          </cell>
        </row>
        <row r="728">
          <cell r="D728" t="str">
            <v>Filled</v>
          </cell>
          <cell r="F728">
            <v>14</v>
          </cell>
        </row>
        <row r="729">
          <cell r="D729" t="str">
            <v>Filled</v>
          </cell>
          <cell r="F729">
            <v>14</v>
          </cell>
        </row>
        <row r="730">
          <cell r="D730" t="str">
            <v>Filled</v>
          </cell>
          <cell r="F730">
            <v>14</v>
          </cell>
        </row>
        <row r="731">
          <cell r="D731" t="str">
            <v>Filled</v>
          </cell>
          <cell r="F731">
            <v>14</v>
          </cell>
        </row>
        <row r="732">
          <cell r="D732" t="str">
            <v>Filled</v>
          </cell>
          <cell r="F732">
            <v>14</v>
          </cell>
        </row>
        <row r="733">
          <cell r="D733" t="str">
            <v>Filled</v>
          </cell>
          <cell r="F733">
            <v>14</v>
          </cell>
        </row>
        <row r="734">
          <cell r="D734" t="str">
            <v>Filled</v>
          </cell>
          <cell r="F734">
            <v>14</v>
          </cell>
        </row>
        <row r="735">
          <cell r="D735" t="str">
            <v>Filled</v>
          </cell>
          <cell r="F735">
            <v>14</v>
          </cell>
        </row>
        <row r="736">
          <cell r="D736" t="str">
            <v>Filled</v>
          </cell>
          <cell r="F736">
            <v>14</v>
          </cell>
        </row>
        <row r="737">
          <cell r="D737" t="str">
            <v>Filled</v>
          </cell>
          <cell r="F737">
            <v>14</v>
          </cell>
        </row>
        <row r="738">
          <cell r="D738" t="str">
            <v>Filled</v>
          </cell>
          <cell r="F738">
            <v>14</v>
          </cell>
        </row>
        <row r="739">
          <cell r="D739" t="str">
            <v>Filled</v>
          </cell>
          <cell r="F739">
            <v>14</v>
          </cell>
        </row>
        <row r="740">
          <cell r="D740" t="str">
            <v>Filled</v>
          </cell>
          <cell r="F740">
            <v>14</v>
          </cell>
        </row>
        <row r="741">
          <cell r="D741" t="str">
            <v>Filled</v>
          </cell>
          <cell r="F741">
            <v>14</v>
          </cell>
        </row>
        <row r="742">
          <cell r="D742" t="str">
            <v>Filled</v>
          </cell>
          <cell r="F742">
            <v>14</v>
          </cell>
        </row>
        <row r="743">
          <cell r="D743" t="str">
            <v>Filled</v>
          </cell>
          <cell r="F743">
            <v>16</v>
          </cell>
        </row>
        <row r="744">
          <cell r="D744" t="str">
            <v>Filled</v>
          </cell>
          <cell r="F744">
            <v>16</v>
          </cell>
        </row>
        <row r="745">
          <cell r="D745" t="str">
            <v>Filled</v>
          </cell>
          <cell r="F745">
            <v>16</v>
          </cell>
        </row>
        <row r="746">
          <cell r="D746" t="str">
            <v>Filled</v>
          </cell>
          <cell r="F746">
            <v>16</v>
          </cell>
        </row>
        <row r="747">
          <cell r="D747" t="str">
            <v>Filled</v>
          </cell>
          <cell r="F747">
            <v>14</v>
          </cell>
        </row>
        <row r="748">
          <cell r="D748" t="str">
            <v>Filled</v>
          </cell>
          <cell r="F748">
            <v>14</v>
          </cell>
        </row>
        <row r="749">
          <cell r="D749" t="str">
            <v>Filled</v>
          </cell>
          <cell r="F749">
            <v>15</v>
          </cell>
        </row>
        <row r="750">
          <cell r="D750" t="str">
            <v>Filled</v>
          </cell>
          <cell r="F750">
            <v>15</v>
          </cell>
        </row>
        <row r="751">
          <cell r="D751" t="str">
            <v>Filled</v>
          </cell>
          <cell r="F751">
            <v>15</v>
          </cell>
        </row>
        <row r="752">
          <cell r="D752" t="str">
            <v>Filled</v>
          </cell>
          <cell r="F752">
            <v>14</v>
          </cell>
        </row>
        <row r="753">
          <cell r="D753" t="str">
            <v>Filled</v>
          </cell>
          <cell r="F753">
            <v>14</v>
          </cell>
        </row>
        <row r="754">
          <cell r="D754" t="str">
            <v>Filled</v>
          </cell>
          <cell r="F754">
            <v>15</v>
          </cell>
        </row>
        <row r="755">
          <cell r="D755" t="str">
            <v>Filled</v>
          </cell>
          <cell r="F755">
            <v>16</v>
          </cell>
        </row>
        <row r="756">
          <cell r="D756" t="str">
            <v>Filled</v>
          </cell>
          <cell r="F756">
            <v>16</v>
          </cell>
        </row>
        <row r="757">
          <cell r="D757" t="str">
            <v>Filled</v>
          </cell>
          <cell r="F757">
            <v>15</v>
          </cell>
        </row>
        <row r="758">
          <cell r="D758" t="str">
            <v>Filled</v>
          </cell>
          <cell r="F758">
            <v>15</v>
          </cell>
        </row>
        <row r="759">
          <cell r="D759" t="str">
            <v>Filled</v>
          </cell>
          <cell r="F759">
            <v>15</v>
          </cell>
        </row>
        <row r="760">
          <cell r="D760" t="str">
            <v>Filled</v>
          </cell>
          <cell r="F760">
            <v>14</v>
          </cell>
        </row>
        <row r="761">
          <cell r="D761" t="str">
            <v>Filled</v>
          </cell>
          <cell r="F761">
            <v>15</v>
          </cell>
        </row>
        <row r="762">
          <cell r="D762" t="str">
            <v>Filled</v>
          </cell>
          <cell r="F762">
            <v>15</v>
          </cell>
        </row>
        <row r="763">
          <cell r="D763" t="str">
            <v>Filled</v>
          </cell>
          <cell r="F763">
            <v>15</v>
          </cell>
        </row>
        <row r="764">
          <cell r="D764" t="str">
            <v>Filled</v>
          </cell>
          <cell r="F764">
            <v>14</v>
          </cell>
        </row>
        <row r="765">
          <cell r="D765" t="str">
            <v>Filled</v>
          </cell>
          <cell r="F765">
            <v>15</v>
          </cell>
        </row>
        <row r="766">
          <cell r="D766" t="str">
            <v>Filled</v>
          </cell>
          <cell r="F766">
            <v>19</v>
          </cell>
        </row>
        <row r="767">
          <cell r="D767" t="str">
            <v>Filled</v>
          </cell>
          <cell r="F767">
            <v>15</v>
          </cell>
        </row>
        <row r="768">
          <cell r="D768" t="str">
            <v>Filled</v>
          </cell>
          <cell r="F768">
            <v>15</v>
          </cell>
        </row>
        <row r="769">
          <cell r="D769" t="str">
            <v>Filled</v>
          </cell>
          <cell r="F769">
            <v>15</v>
          </cell>
        </row>
        <row r="770">
          <cell r="D770" t="str">
            <v>Filled</v>
          </cell>
          <cell r="F770">
            <v>15</v>
          </cell>
        </row>
        <row r="771">
          <cell r="D771" t="str">
            <v>Filled</v>
          </cell>
          <cell r="F771">
            <v>15</v>
          </cell>
        </row>
        <row r="772">
          <cell r="D772" t="str">
            <v>Filled</v>
          </cell>
          <cell r="F772">
            <v>15</v>
          </cell>
        </row>
        <row r="773">
          <cell r="D773" t="str">
            <v>Filled</v>
          </cell>
          <cell r="F773">
            <v>15</v>
          </cell>
        </row>
        <row r="774">
          <cell r="D774" t="str">
            <v>Filled</v>
          </cell>
          <cell r="F774">
            <v>15</v>
          </cell>
        </row>
        <row r="775">
          <cell r="D775" t="str">
            <v>Filled</v>
          </cell>
          <cell r="F775">
            <v>15</v>
          </cell>
        </row>
        <row r="776">
          <cell r="D776" t="str">
            <v>Filled</v>
          </cell>
          <cell r="F776">
            <v>15</v>
          </cell>
        </row>
        <row r="777">
          <cell r="D777" t="str">
            <v>Filled</v>
          </cell>
          <cell r="F777">
            <v>16</v>
          </cell>
        </row>
        <row r="778">
          <cell r="D778" t="str">
            <v>Filled</v>
          </cell>
          <cell r="F778">
            <v>16</v>
          </cell>
        </row>
        <row r="779">
          <cell r="D779" t="str">
            <v>Filled</v>
          </cell>
          <cell r="F779">
            <v>16</v>
          </cell>
        </row>
        <row r="780">
          <cell r="D780" t="str">
            <v>Filled</v>
          </cell>
          <cell r="F780">
            <v>16</v>
          </cell>
        </row>
        <row r="781">
          <cell r="D781" t="str">
            <v>Filled</v>
          </cell>
          <cell r="F781">
            <v>15</v>
          </cell>
        </row>
        <row r="782">
          <cell r="D782" t="str">
            <v>Filled</v>
          </cell>
          <cell r="F782">
            <v>15</v>
          </cell>
        </row>
        <row r="783">
          <cell r="D783" t="str">
            <v>Filled</v>
          </cell>
          <cell r="F783">
            <v>15</v>
          </cell>
        </row>
        <row r="784">
          <cell r="D784" t="str">
            <v>Filled</v>
          </cell>
          <cell r="F784">
            <v>15</v>
          </cell>
        </row>
        <row r="785">
          <cell r="D785" t="str">
            <v>Filled</v>
          </cell>
          <cell r="F785">
            <v>15</v>
          </cell>
        </row>
        <row r="786">
          <cell r="D786" t="str">
            <v>Filled</v>
          </cell>
          <cell r="F786">
            <v>15</v>
          </cell>
        </row>
        <row r="787">
          <cell r="D787" t="str">
            <v>Filled</v>
          </cell>
          <cell r="F787">
            <v>15</v>
          </cell>
        </row>
        <row r="788">
          <cell r="D788" t="str">
            <v>Filled</v>
          </cell>
          <cell r="F788">
            <v>16</v>
          </cell>
        </row>
        <row r="789">
          <cell r="D789" t="str">
            <v>Filled</v>
          </cell>
          <cell r="F789">
            <v>16</v>
          </cell>
        </row>
        <row r="790">
          <cell r="D790" t="str">
            <v>Filled</v>
          </cell>
          <cell r="F790">
            <v>17</v>
          </cell>
        </row>
        <row r="791">
          <cell r="D791" t="str">
            <v>Filled</v>
          </cell>
          <cell r="F791">
            <v>17</v>
          </cell>
        </row>
        <row r="792">
          <cell r="D792" t="str">
            <v>Filled</v>
          </cell>
          <cell r="F792">
            <v>19</v>
          </cell>
        </row>
        <row r="793">
          <cell r="D793" t="str">
            <v>Filled</v>
          </cell>
          <cell r="F793">
            <v>19</v>
          </cell>
        </row>
        <row r="794">
          <cell r="D794" t="str">
            <v>Filled</v>
          </cell>
          <cell r="F794">
            <v>15</v>
          </cell>
        </row>
        <row r="795">
          <cell r="D795" t="str">
            <v>Filled</v>
          </cell>
          <cell r="F795">
            <v>16</v>
          </cell>
        </row>
        <row r="796">
          <cell r="D796" t="str">
            <v>Filled</v>
          </cell>
          <cell r="F796">
            <v>16</v>
          </cell>
        </row>
        <row r="797">
          <cell r="D797" t="str">
            <v>Filled</v>
          </cell>
          <cell r="F797">
            <v>16</v>
          </cell>
        </row>
        <row r="798">
          <cell r="D798" t="str">
            <v>Filled</v>
          </cell>
          <cell r="F798">
            <v>15</v>
          </cell>
        </row>
        <row r="799">
          <cell r="D799" t="str">
            <v>Filled</v>
          </cell>
          <cell r="F799">
            <v>16</v>
          </cell>
        </row>
        <row r="800">
          <cell r="D800" t="str">
            <v>Filled</v>
          </cell>
          <cell r="F800">
            <v>16</v>
          </cell>
        </row>
        <row r="801">
          <cell r="D801" t="str">
            <v>Filled</v>
          </cell>
          <cell r="F801">
            <v>15</v>
          </cell>
        </row>
        <row r="802">
          <cell r="D802" t="str">
            <v>Filled</v>
          </cell>
          <cell r="F802">
            <v>16</v>
          </cell>
        </row>
        <row r="803">
          <cell r="D803" t="str">
            <v>Filled</v>
          </cell>
          <cell r="F803">
            <v>17</v>
          </cell>
        </row>
        <row r="804">
          <cell r="D804" t="str">
            <v>Filled</v>
          </cell>
          <cell r="F804">
            <v>17</v>
          </cell>
        </row>
        <row r="805">
          <cell r="D805" t="str">
            <v>Filled</v>
          </cell>
          <cell r="F805">
            <v>17</v>
          </cell>
        </row>
        <row r="806">
          <cell r="D806" t="str">
            <v>Filled</v>
          </cell>
          <cell r="F806">
            <v>17</v>
          </cell>
        </row>
        <row r="807">
          <cell r="D807" t="str">
            <v>Filled</v>
          </cell>
          <cell r="F807">
            <v>16</v>
          </cell>
        </row>
        <row r="808">
          <cell r="D808" t="str">
            <v>Filled</v>
          </cell>
          <cell r="F808">
            <v>16</v>
          </cell>
        </row>
        <row r="809">
          <cell r="D809" t="str">
            <v>Filled</v>
          </cell>
          <cell r="F809">
            <v>16</v>
          </cell>
        </row>
        <row r="810">
          <cell r="D810" t="str">
            <v>Filled</v>
          </cell>
          <cell r="F810">
            <v>16</v>
          </cell>
        </row>
        <row r="811">
          <cell r="D811" t="str">
            <v>Filled</v>
          </cell>
          <cell r="F811">
            <v>16</v>
          </cell>
        </row>
        <row r="812">
          <cell r="D812" t="str">
            <v>Filled</v>
          </cell>
          <cell r="F812">
            <v>16</v>
          </cell>
        </row>
        <row r="813">
          <cell r="D813" t="str">
            <v>Filled</v>
          </cell>
          <cell r="F813">
            <v>16</v>
          </cell>
        </row>
        <row r="814">
          <cell r="D814" t="str">
            <v>Filled</v>
          </cell>
          <cell r="F814">
            <v>16</v>
          </cell>
        </row>
        <row r="815">
          <cell r="D815" t="str">
            <v>Filled</v>
          </cell>
          <cell r="F815">
            <v>16</v>
          </cell>
        </row>
        <row r="816">
          <cell r="D816" t="str">
            <v>Filled</v>
          </cell>
          <cell r="F816">
            <v>19</v>
          </cell>
        </row>
        <row r="817">
          <cell r="D817" t="str">
            <v>Filled</v>
          </cell>
          <cell r="F817">
            <v>16</v>
          </cell>
        </row>
        <row r="818">
          <cell r="D818" t="str">
            <v>Filled</v>
          </cell>
          <cell r="F818">
            <v>16</v>
          </cell>
        </row>
        <row r="819">
          <cell r="D819" t="str">
            <v>Filled</v>
          </cell>
          <cell r="F819">
            <v>16</v>
          </cell>
        </row>
        <row r="820">
          <cell r="D820" t="str">
            <v>Filled</v>
          </cell>
          <cell r="F820">
            <v>17</v>
          </cell>
        </row>
        <row r="821">
          <cell r="D821" t="str">
            <v>Filled</v>
          </cell>
          <cell r="F821">
            <v>17</v>
          </cell>
        </row>
        <row r="822">
          <cell r="D822" t="str">
            <v>Filled</v>
          </cell>
          <cell r="F822">
            <v>17</v>
          </cell>
        </row>
        <row r="823">
          <cell r="D823" t="str">
            <v>Filled</v>
          </cell>
          <cell r="F823">
            <v>17</v>
          </cell>
        </row>
        <row r="824">
          <cell r="D824" t="str">
            <v>Filled</v>
          </cell>
          <cell r="F824">
            <v>17</v>
          </cell>
        </row>
        <row r="825">
          <cell r="D825" t="str">
            <v>Filled</v>
          </cell>
          <cell r="F825">
            <v>18</v>
          </cell>
        </row>
        <row r="826">
          <cell r="D826" t="str">
            <v>Filled</v>
          </cell>
          <cell r="F826">
            <v>18</v>
          </cell>
        </row>
        <row r="827">
          <cell r="D827" t="str">
            <v>Filled</v>
          </cell>
          <cell r="F827">
            <v>18</v>
          </cell>
        </row>
        <row r="828">
          <cell r="D828" t="str">
            <v>Filled</v>
          </cell>
          <cell r="F828">
            <v>19</v>
          </cell>
        </row>
        <row r="829">
          <cell r="D829" t="str">
            <v>Filled</v>
          </cell>
          <cell r="F829">
            <v>16</v>
          </cell>
        </row>
        <row r="830">
          <cell r="D830" t="str">
            <v>Filled</v>
          </cell>
          <cell r="F830">
            <v>15</v>
          </cell>
        </row>
        <row r="831">
          <cell r="D831" t="str">
            <v>Filled</v>
          </cell>
          <cell r="F831">
            <v>16</v>
          </cell>
        </row>
        <row r="832">
          <cell r="D832" t="str">
            <v>Filled</v>
          </cell>
          <cell r="F832">
            <v>17</v>
          </cell>
        </row>
        <row r="833">
          <cell r="D833" t="str">
            <v>Filled</v>
          </cell>
          <cell r="F833">
            <v>16</v>
          </cell>
        </row>
        <row r="834">
          <cell r="D834" t="str">
            <v>Filled</v>
          </cell>
          <cell r="F834">
            <v>16</v>
          </cell>
        </row>
        <row r="835">
          <cell r="D835" t="str">
            <v>Filled</v>
          </cell>
          <cell r="F835">
            <v>19</v>
          </cell>
        </row>
        <row r="836">
          <cell r="D836" t="str">
            <v>Filled</v>
          </cell>
          <cell r="F836">
            <v>16</v>
          </cell>
        </row>
        <row r="837">
          <cell r="D837" t="str">
            <v>Filled</v>
          </cell>
          <cell r="F837">
            <v>18</v>
          </cell>
        </row>
        <row r="838">
          <cell r="D838" t="str">
            <v>Filled</v>
          </cell>
          <cell r="F838">
            <v>18</v>
          </cell>
        </row>
        <row r="839">
          <cell r="D839" t="str">
            <v>Filled</v>
          </cell>
          <cell r="F839">
            <v>16</v>
          </cell>
        </row>
        <row r="840">
          <cell r="D840" t="str">
            <v>Filled</v>
          </cell>
          <cell r="F840">
            <v>16</v>
          </cell>
        </row>
        <row r="841">
          <cell r="D841" t="str">
            <v>Filled</v>
          </cell>
          <cell r="F841">
            <v>16</v>
          </cell>
        </row>
        <row r="842">
          <cell r="D842" t="str">
            <v>Filled</v>
          </cell>
          <cell r="F842">
            <v>16</v>
          </cell>
        </row>
        <row r="843">
          <cell r="D843" t="str">
            <v>Filled</v>
          </cell>
          <cell r="F843">
            <v>16</v>
          </cell>
        </row>
        <row r="844">
          <cell r="D844" t="str">
            <v>Filled</v>
          </cell>
          <cell r="F844">
            <v>16</v>
          </cell>
        </row>
        <row r="845">
          <cell r="D845" t="str">
            <v>Filled</v>
          </cell>
          <cell r="F845">
            <v>16</v>
          </cell>
        </row>
        <row r="846">
          <cell r="D846" t="str">
            <v>Filled</v>
          </cell>
          <cell r="F846">
            <v>16</v>
          </cell>
        </row>
        <row r="847">
          <cell r="D847" t="str">
            <v>Filled</v>
          </cell>
          <cell r="F847">
            <v>17</v>
          </cell>
        </row>
        <row r="848">
          <cell r="D848" t="str">
            <v>Filled</v>
          </cell>
          <cell r="F848">
            <v>17</v>
          </cell>
        </row>
        <row r="849">
          <cell r="D849" t="str">
            <v>Filled</v>
          </cell>
          <cell r="F849">
            <v>17</v>
          </cell>
        </row>
        <row r="850">
          <cell r="D850" t="str">
            <v>Filled</v>
          </cell>
          <cell r="F850">
            <v>17</v>
          </cell>
        </row>
        <row r="851">
          <cell r="D851" t="str">
            <v>Filled</v>
          </cell>
          <cell r="F851">
            <v>17</v>
          </cell>
        </row>
        <row r="852">
          <cell r="D852" t="str">
            <v>Filled</v>
          </cell>
          <cell r="F852">
            <v>18</v>
          </cell>
        </row>
        <row r="853">
          <cell r="D853" t="str">
            <v>Filled</v>
          </cell>
          <cell r="F853">
            <v>18</v>
          </cell>
        </row>
        <row r="854">
          <cell r="D854" t="str">
            <v>Filled</v>
          </cell>
          <cell r="F854">
            <v>18</v>
          </cell>
        </row>
        <row r="855">
          <cell r="D855" t="str">
            <v>Filled</v>
          </cell>
          <cell r="F855">
            <v>19</v>
          </cell>
        </row>
        <row r="856">
          <cell r="D856" t="str">
            <v>Filled</v>
          </cell>
          <cell r="F856">
            <v>19</v>
          </cell>
        </row>
        <row r="857">
          <cell r="D857" t="str">
            <v>Filled</v>
          </cell>
          <cell r="F857">
            <v>19</v>
          </cell>
        </row>
        <row r="858">
          <cell r="D858" t="str">
            <v>Filled</v>
          </cell>
          <cell r="F858">
            <v>19</v>
          </cell>
        </row>
        <row r="859">
          <cell r="D859" t="str">
            <v>Filled</v>
          </cell>
          <cell r="F859">
            <v>19</v>
          </cell>
        </row>
        <row r="860">
          <cell r="D860" t="str">
            <v>Filled</v>
          </cell>
          <cell r="F860">
            <v>20</v>
          </cell>
        </row>
        <row r="861">
          <cell r="D861" t="str">
            <v>Filled</v>
          </cell>
          <cell r="F861">
            <v>20</v>
          </cell>
        </row>
        <row r="862">
          <cell r="D862" t="str">
            <v>Filled</v>
          </cell>
          <cell r="F862">
            <v>20</v>
          </cell>
        </row>
        <row r="863">
          <cell r="D863" t="str">
            <v>Filled</v>
          </cell>
          <cell r="F863">
            <v>17</v>
          </cell>
        </row>
        <row r="864">
          <cell r="D864" t="str">
            <v>Filled</v>
          </cell>
          <cell r="F864">
            <v>16</v>
          </cell>
        </row>
        <row r="865">
          <cell r="D865" t="str">
            <v>Filled</v>
          </cell>
          <cell r="F865">
            <v>17</v>
          </cell>
        </row>
        <row r="866">
          <cell r="D866" t="str">
            <v>Filled</v>
          </cell>
          <cell r="F866">
            <v>17</v>
          </cell>
        </row>
        <row r="867">
          <cell r="D867" t="str">
            <v>Filled</v>
          </cell>
          <cell r="F867">
            <v>17</v>
          </cell>
        </row>
        <row r="868">
          <cell r="D868" t="str">
            <v>Filled</v>
          </cell>
          <cell r="F868">
            <v>17</v>
          </cell>
        </row>
        <row r="869">
          <cell r="D869" t="str">
            <v>Filled</v>
          </cell>
          <cell r="F869">
            <v>17</v>
          </cell>
        </row>
        <row r="870">
          <cell r="D870" t="str">
            <v>Filled</v>
          </cell>
          <cell r="F870">
            <v>17</v>
          </cell>
        </row>
        <row r="871">
          <cell r="D871" t="str">
            <v>Filled</v>
          </cell>
          <cell r="F871">
            <v>21</v>
          </cell>
        </row>
        <row r="872">
          <cell r="D872" t="str">
            <v>Filled</v>
          </cell>
          <cell r="F872">
            <v>32</v>
          </cell>
        </row>
        <row r="873">
          <cell r="D873" t="str">
            <v>Filled</v>
          </cell>
          <cell r="F873">
            <v>17</v>
          </cell>
        </row>
        <row r="874">
          <cell r="D874" t="str">
            <v>Filled</v>
          </cell>
          <cell r="F874">
            <v>19</v>
          </cell>
        </row>
        <row r="875">
          <cell r="D875" t="str">
            <v>Filled</v>
          </cell>
          <cell r="F875">
            <v>17</v>
          </cell>
        </row>
        <row r="876">
          <cell r="D876" t="str">
            <v>Filled</v>
          </cell>
          <cell r="F876">
            <v>17</v>
          </cell>
        </row>
        <row r="877">
          <cell r="D877" t="str">
            <v>Filled</v>
          </cell>
          <cell r="F877">
            <v>17</v>
          </cell>
        </row>
        <row r="878">
          <cell r="D878" t="str">
            <v>Filled</v>
          </cell>
          <cell r="F878">
            <v>17</v>
          </cell>
        </row>
        <row r="879">
          <cell r="D879" t="str">
            <v>Filled</v>
          </cell>
          <cell r="F879">
            <v>17</v>
          </cell>
        </row>
        <row r="880">
          <cell r="D880" t="str">
            <v>Filled</v>
          </cell>
          <cell r="F880">
            <v>17</v>
          </cell>
        </row>
        <row r="881">
          <cell r="D881" t="str">
            <v>Filled</v>
          </cell>
          <cell r="F881">
            <v>17</v>
          </cell>
        </row>
        <row r="882">
          <cell r="D882" t="str">
            <v>Filled</v>
          </cell>
          <cell r="F882">
            <v>18</v>
          </cell>
        </row>
        <row r="883">
          <cell r="D883" t="str">
            <v>Filled</v>
          </cell>
          <cell r="F883">
            <v>17</v>
          </cell>
        </row>
        <row r="884">
          <cell r="D884" t="str">
            <v>Filled</v>
          </cell>
          <cell r="F884">
            <v>17</v>
          </cell>
        </row>
        <row r="885">
          <cell r="D885" t="str">
            <v>Filled</v>
          </cell>
          <cell r="F885">
            <v>17</v>
          </cell>
        </row>
        <row r="886">
          <cell r="D886" t="str">
            <v>Filled</v>
          </cell>
          <cell r="F886">
            <v>17</v>
          </cell>
        </row>
        <row r="887">
          <cell r="D887" t="str">
            <v>Filled</v>
          </cell>
          <cell r="F887">
            <v>17</v>
          </cell>
        </row>
        <row r="888">
          <cell r="D888" t="str">
            <v>Filled</v>
          </cell>
          <cell r="F888">
            <v>17</v>
          </cell>
        </row>
        <row r="889">
          <cell r="D889" t="str">
            <v>Filled</v>
          </cell>
          <cell r="F889">
            <v>17</v>
          </cell>
        </row>
        <row r="890">
          <cell r="D890" t="str">
            <v>Filled</v>
          </cell>
          <cell r="F890">
            <v>17</v>
          </cell>
        </row>
        <row r="891">
          <cell r="D891" t="str">
            <v>Filled</v>
          </cell>
          <cell r="F891">
            <v>17</v>
          </cell>
        </row>
        <row r="892">
          <cell r="D892" t="str">
            <v>Filled</v>
          </cell>
          <cell r="F892">
            <v>20</v>
          </cell>
        </row>
        <row r="893">
          <cell r="D893" t="str">
            <v>Filled</v>
          </cell>
          <cell r="F893">
            <v>18</v>
          </cell>
        </row>
        <row r="894">
          <cell r="D894" t="str">
            <v>Filled</v>
          </cell>
          <cell r="F894">
            <v>17</v>
          </cell>
        </row>
        <row r="895">
          <cell r="D895" t="str">
            <v>Filled</v>
          </cell>
          <cell r="F895">
            <v>17</v>
          </cell>
        </row>
        <row r="896">
          <cell r="D896" t="str">
            <v>Filled</v>
          </cell>
          <cell r="F896">
            <v>20</v>
          </cell>
        </row>
        <row r="897">
          <cell r="D897" t="str">
            <v>Filled</v>
          </cell>
          <cell r="F897">
            <v>20</v>
          </cell>
        </row>
        <row r="898">
          <cell r="D898" t="str">
            <v>Filled</v>
          </cell>
          <cell r="F898">
            <v>20</v>
          </cell>
        </row>
        <row r="899">
          <cell r="D899" t="str">
            <v>Filled</v>
          </cell>
          <cell r="F899">
            <v>18</v>
          </cell>
        </row>
        <row r="900">
          <cell r="D900" t="str">
            <v>Filled</v>
          </cell>
          <cell r="F900">
            <v>18</v>
          </cell>
        </row>
        <row r="901">
          <cell r="D901" t="str">
            <v>Filled</v>
          </cell>
          <cell r="F901">
            <v>19</v>
          </cell>
        </row>
        <row r="902">
          <cell r="D902" t="str">
            <v>Filled</v>
          </cell>
          <cell r="F902">
            <v>19</v>
          </cell>
        </row>
        <row r="903">
          <cell r="D903" t="str">
            <v>Filled</v>
          </cell>
          <cell r="F903">
            <v>18</v>
          </cell>
        </row>
        <row r="904">
          <cell r="D904" t="str">
            <v>Filled</v>
          </cell>
          <cell r="F904">
            <v>19</v>
          </cell>
        </row>
        <row r="905">
          <cell r="D905" t="str">
            <v>Filled</v>
          </cell>
          <cell r="F905">
            <v>18</v>
          </cell>
        </row>
        <row r="906">
          <cell r="D906" t="str">
            <v>Filled</v>
          </cell>
          <cell r="F906">
            <v>18</v>
          </cell>
        </row>
        <row r="907">
          <cell r="D907" t="str">
            <v>Filled</v>
          </cell>
          <cell r="F907">
            <v>19</v>
          </cell>
        </row>
        <row r="908">
          <cell r="D908" t="str">
            <v>Filled</v>
          </cell>
          <cell r="F908">
            <v>19</v>
          </cell>
        </row>
        <row r="909">
          <cell r="D909" t="str">
            <v>Filled</v>
          </cell>
          <cell r="F909">
            <v>19</v>
          </cell>
        </row>
        <row r="910">
          <cell r="D910" t="str">
            <v>Filled</v>
          </cell>
          <cell r="F910">
            <v>19</v>
          </cell>
        </row>
        <row r="911">
          <cell r="D911" t="str">
            <v>Filled</v>
          </cell>
          <cell r="F911">
            <v>19</v>
          </cell>
        </row>
        <row r="912">
          <cell r="D912" t="str">
            <v>Filled</v>
          </cell>
          <cell r="F912">
            <v>16</v>
          </cell>
        </row>
        <row r="913">
          <cell r="D913" t="str">
            <v>Filled</v>
          </cell>
          <cell r="F913">
            <v>19</v>
          </cell>
        </row>
        <row r="914">
          <cell r="D914" t="str">
            <v>Filled</v>
          </cell>
          <cell r="F914">
            <v>19</v>
          </cell>
        </row>
        <row r="915">
          <cell r="D915" t="str">
            <v>Filled</v>
          </cell>
          <cell r="F915">
            <v>19</v>
          </cell>
        </row>
        <row r="916">
          <cell r="D916" t="str">
            <v>Filled</v>
          </cell>
          <cell r="F916">
            <v>19</v>
          </cell>
        </row>
        <row r="917">
          <cell r="D917" t="str">
            <v>Filled</v>
          </cell>
          <cell r="F917">
            <v>19</v>
          </cell>
        </row>
        <row r="918">
          <cell r="D918" t="str">
            <v>Filled</v>
          </cell>
          <cell r="F918">
            <v>19</v>
          </cell>
        </row>
        <row r="919">
          <cell r="D919" t="str">
            <v>Filled</v>
          </cell>
          <cell r="F919">
            <v>19</v>
          </cell>
        </row>
        <row r="920">
          <cell r="D920" t="str">
            <v>Filled</v>
          </cell>
          <cell r="F920">
            <v>20</v>
          </cell>
        </row>
        <row r="921">
          <cell r="D921" t="str">
            <v>Filled</v>
          </cell>
          <cell r="F921">
            <v>20</v>
          </cell>
        </row>
        <row r="922">
          <cell r="D922" t="str">
            <v>Filled</v>
          </cell>
          <cell r="F922">
            <v>20</v>
          </cell>
        </row>
        <row r="923">
          <cell r="D923" t="str">
            <v>Filled</v>
          </cell>
          <cell r="F923">
            <v>20</v>
          </cell>
        </row>
        <row r="924">
          <cell r="D924" t="str">
            <v>Filled</v>
          </cell>
          <cell r="F924">
            <v>20</v>
          </cell>
        </row>
        <row r="925">
          <cell r="D925" t="str">
            <v>Filled</v>
          </cell>
          <cell r="F925">
            <v>19</v>
          </cell>
        </row>
        <row r="926">
          <cell r="D926" t="str">
            <v>Filled</v>
          </cell>
          <cell r="F926">
            <v>20</v>
          </cell>
        </row>
        <row r="927">
          <cell r="D927" t="str">
            <v>Filled</v>
          </cell>
          <cell r="F927">
            <v>19</v>
          </cell>
        </row>
        <row r="928">
          <cell r="D928" t="str">
            <v>Filled</v>
          </cell>
          <cell r="F928">
            <v>19</v>
          </cell>
        </row>
        <row r="929">
          <cell r="D929" t="str">
            <v>Filled</v>
          </cell>
          <cell r="F929">
            <v>19</v>
          </cell>
        </row>
        <row r="930">
          <cell r="D930" t="str">
            <v>Filled</v>
          </cell>
          <cell r="F930">
            <v>19</v>
          </cell>
        </row>
        <row r="931">
          <cell r="D931" t="str">
            <v>Filled</v>
          </cell>
          <cell r="F931">
            <v>19</v>
          </cell>
        </row>
        <row r="932">
          <cell r="D932" t="str">
            <v>Filled</v>
          </cell>
          <cell r="F932">
            <v>19</v>
          </cell>
        </row>
        <row r="933">
          <cell r="D933" t="str">
            <v>Filled</v>
          </cell>
          <cell r="F933">
            <v>19</v>
          </cell>
        </row>
        <row r="934">
          <cell r="D934" t="str">
            <v>Filled</v>
          </cell>
          <cell r="F934">
            <v>19</v>
          </cell>
        </row>
        <row r="935">
          <cell r="D935" t="str">
            <v>Filled</v>
          </cell>
          <cell r="F935">
            <v>19</v>
          </cell>
        </row>
        <row r="936">
          <cell r="D936" t="str">
            <v>Filled</v>
          </cell>
          <cell r="F936">
            <v>19</v>
          </cell>
        </row>
        <row r="937">
          <cell r="D937" t="str">
            <v>Filled</v>
          </cell>
          <cell r="F937">
            <v>19</v>
          </cell>
        </row>
        <row r="938">
          <cell r="D938" t="str">
            <v>Filled</v>
          </cell>
          <cell r="F938">
            <v>19</v>
          </cell>
        </row>
        <row r="939">
          <cell r="D939" t="str">
            <v>Filled</v>
          </cell>
          <cell r="F939">
            <v>28</v>
          </cell>
        </row>
        <row r="940">
          <cell r="D940" t="str">
            <v>Filled</v>
          </cell>
          <cell r="F940">
            <v>19</v>
          </cell>
        </row>
        <row r="941">
          <cell r="D941" t="str">
            <v>Filled</v>
          </cell>
          <cell r="F941">
            <v>19</v>
          </cell>
        </row>
        <row r="942">
          <cell r="D942" t="str">
            <v>Filled</v>
          </cell>
          <cell r="F942">
            <v>20</v>
          </cell>
        </row>
        <row r="943">
          <cell r="D943" t="str">
            <v>Filled</v>
          </cell>
          <cell r="F943">
            <v>20</v>
          </cell>
        </row>
        <row r="944">
          <cell r="D944" t="str">
            <v>Filled</v>
          </cell>
          <cell r="F944">
            <v>20</v>
          </cell>
        </row>
        <row r="945">
          <cell r="D945" t="str">
            <v>Filled</v>
          </cell>
          <cell r="F945">
            <v>20</v>
          </cell>
        </row>
        <row r="946">
          <cell r="D946" t="str">
            <v>Filled</v>
          </cell>
          <cell r="F946">
            <v>32</v>
          </cell>
        </row>
        <row r="947">
          <cell r="D947" t="str">
            <v>Filled</v>
          </cell>
          <cell r="F947">
            <v>19</v>
          </cell>
        </row>
        <row r="948">
          <cell r="D948" t="str">
            <v>Filled</v>
          </cell>
          <cell r="F948">
            <v>19</v>
          </cell>
        </row>
        <row r="949">
          <cell r="D949" t="str">
            <v>Filled</v>
          </cell>
          <cell r="F949">
            <v>20</v>
          </cell>
        </row>
        <row r="950">
          <cell r="D950" t="str">
            <v>Filled</v>
          </cell>
          <cell r="F950">
            <v>20</v>
          </cell>
        </row>
        <row r="951">
          <cell r="D951" t="str">
            <v>Filled</v>
          </cell>
          <cell r="F951">
            <v>20</v>
          </cell>
        </row>
        <row r="952">
          <cell r="D952" t="str">
            <v>Filled</v>
          </cell>
          <cell r="F952">
            <v>20</v>
          </cell>
        </row>
        <row r="953">
          <cell r="D953" t="str">
            <v>Filled</v>
          </cell>
          <cell r="F953">
            <v>21</v>
          </cell>
        </row>
        <row r="954">
          <cell r="D954" t="str">
            <v>Filled</v>
          </cell>
          <cell r="F954">
            <v>19</v>
          </cell>
        </row>
        <row r="955">
          <cell r="D955" t="str">
            <v>Filled</v>
          </cell>
          <cell r="F955">
            <v>1</v>
          </cell>
        </row>
        <row r="956">
          <cell r="D956" t="str">
            <v>Filled</v>
          </cell>
          <cell r="F956">
            <v>2</v>
          </cell>
        </row>
        <row r="957">
          <cell r="D957" t="str">
            <v>Filled</v>
          </cell>
          <cell r="F957">
            <v>2</v>
          </cell>
        </row>
        <row r="958">
          <cell r="D958" t="str">
            <v>Filled</v>
          </cell>
          <cell r="F958">
            <v>2</v>
          </cell>
        </row>
        <row r="959">
          <cell r="D959" t="str">
            <v>Filled</v>
          </cell>
          <cell r="F959">
            <v>2</v>
          </cell>
        </row>
        <row r="960">
          <cell r="D960" t="str">
            <v>Filled</v>
          </cell>
          <cell r="F960">
            <v>2</v>
          </cell>
        </row>
        <row r="961">
          <cell r="D961" t="str">
            <v>Filled</v>
          </cell>
          <cell r="F961">
            <v>3</v>
          </cell>
        </row>
        <row r="962">
          <cell r="D962" t="str">
            <v>Filled</v>
          </cell>
          <cell r="F962">
            <v>3</v>
          </cell>
        </row>
        <row r="963">
          <cell r="D963" t="str">
            <v>Filled</v>
          </cell>
          <cell r="F963">
            <v>3</v>
          </cell>
        </row>
        <row r="964">
          <cell r="D964" t="str">
            <v>Filled</v>
          </cell>
          <cell r="F964">
            <v>3</v>
          </cell>
        </row>
        <row r="965">
          <cell r="D965" t="str">
            <v>Filled</v>
          </cell>
          <cell r="F965">
            <v>3</v>
          </cell>
        </row>
        <row r="966">
          <cell r="D966" t="str">
            <v>Filled</v>
          </cell>
          <cell r="F966">
            <v>4</v>
          </cell>
        </row>
        <row r="967">
          <cell r="D967" t="str">
            <v>Filled</v>
          </cell>
          <cell r="F967">
            <v>4</v>
          </cell>
        </row>
        <row r="968">
          <cell r="D968" t="str">
            <v>Filled</v>
          </cell>
          <cell r="F968">
            <v>4</v>
          </cell>
        </row>
        <row r="969">
          <cell r="D969" t="str">
            <v>Filled</v>
          </cell>
          <cell r="F969">
            <v>4</v>
          </cell>
        </row>
        <row r="970">
          <cell r="D970" t="str">
            <v>Filled</v>
          </cell>
          <cell r="F970">
            <v>4</v>
          </cell>
        </row>
        <row r="971">
          <cell r="D971" t="str">
            <v>Filled</v>
          </cell>
          <cell r="F971">
            <v>5</v>
          </cell>
        </row>
        <row r="972">
          <cell r="D972" t="str">
            <v>Filled</v>
          </cell>
          <cell r="F972">
            <v>5</v>
          </cell>
        </row>
        <row r="973">
          <cell r="D973" t="str">
            <v>Filled</v>
          </cell>
          <cell r="F973">
            <v>5</v>
          </cell>
        </row>
        <row r="974">
          <cell r="D974" t="str">
            <v>Filled</v>
          </cell>
          <cell r="F974">
            <v>5</v>
          </cell>
        </row>
        <row r="975">
          <cell r="D975" t="str">
            <v>Filled</v>
          </cell>
          <cell r="F975">
            <v>6</v>
          </cell>
        </row>
        <row r="976">
          <cell r="D976" t="str">
            <v>Filled</v>
          </cell>
          <cell r="F976">
            <v>6</v>
          </cell>
        </row>
        <row r="977">
          <cell r="D977" t="str">
            <v>Filled</v>
          </cell>
          <cell r="F977">
            <v>6</v>
          </cell>
        </row>
        <row r="978">
          <cell r="D978" t="str">
            <v>Filled</v>
          </cell>
          <cell r="F978">
            <v>6</v>
          </cell>
        </row>
        <row r="979">
          <cell r="D979" t="str">
            <v>Filled</v>
          </cell>
          <cell r="F979">
            <v>6</v>
          </cell>
        </row>
        <row r="980">
          <cell r="D980" t="str">
            <v>Filled</v>
          </cell>
          <cell r="F980">
            <v>7</v>
          </cell>
        </row>
        <row r="981">
          <cell r="D981" t="str">
            <v>Filled</v>
          </cell>
          <cell r="F981">
            <v>7</v>
          </cell>
        </row>
        <row r="982">
          <cell r="D982" t="str">
            <v>Filled</v>
          </cell>
          <cell r="F982">
            <v>7</v>
          </cell>
        </row>
        <row r="983">
          <cell r="D983" t="str">
            <v>Filled</v>
          </cell>
          <cell r="F983">
            <v>7</v>
          </cell>
        </row>
        <row r="984">
          <cell r="D984" t="str">
            <v>Filled</v>
          </cell>
          <cell r="F984">
            <v>7</v>
          </cell>
        </row>
        <row r="985">
          <cell r="D985" t="str">
            <v>Filled</v>
          </cell>
          <cell r="F985">
            <v>8</v>
          </cell>
        </row>
        <row r="986">
          <cell r="D986" t="str">
            <v>Filled</v>
          </cell>
          <cell r="F986">
            <v>8</v>
          </cell>
        </row>
        <row r="987">
          <cell r="D987" t="str">
            <v>Filled</v>
          </cell>
          <cell r="F987">
            <v>8</v>
          </cell>
        </row>
        <row r="988">
          <cell r="D988" t="str">
            <v>Filled</v>
          </cell>
          <cell r="F988">
            <v>8</v>
          </cell>
        </row>
        <row r="989">
          <cell r="D989" t="str">
            <v>Filled</v>
          </cell>
          <cell r="F989">
            <v>8</v>
          </cell>
        </row>
        <row r="990">
          <cell r="D990" t="str">
            <v>Filled</v>
          </cell>
          <cell r="F990">
            <v>9</v>
          </cell>
        </row>
        <row r="991">
          <cell r="D991" t="str">
            <v>Filled</v>
          </cell>
          <cell r="F991">
            <v>9</v>
          </cell>
        </row>
        <row r="992">
          <cell r="D992" t="str">
            <v>Filled</v>
          </cell>
          <cell r="F992">
            <v>9</v>
          </cell>
        </row>
        <row r="993">
          <cell r="D993" t="str">
            <v>Filled</v>
          </cell>
          <cell r="F993">
            <v>9</v>
          </cell>
        </row>
        <row r="994">
          <cell r="D994" t="str">
            <v>Filled</v>
          </cell>
          <cell r="F994">
            <v>9</v>
          </cell>
        </row>
        <row r="995">
          <cell r="D995" t="str">
            <v>Filled</v>
          </cell>
          <cell r="F995">
            <v>10</v>
          </cell>
        </row>
        <row r="996">
          <cell r="D996" t="str">
            <v>Filled</v>
          </cell>
          <cell r="F996">
            <v>10</v>
          </cell>
        </row>
        <row r="997">
          <cell r="D997" t="str">
            <v>Filled</v>
          </cell>
          <cell r="F997">
            <v>10</v>
          </cell>
        </row>
        <row r="998">
          <cell r="D998" t="str">
            <v>Filled</v>
          </cell>
          <cell r="F998">
            <v>10</v>
          </cell>
        </row>
        <row r="999">
          <cell r="D999" t="str">
            <v>Filled</v>
          </cell>
          <cell r="F999">
            <v>10</v>
          </cell>
        </row>
        <row r="1000">
          <cell r="D1000" t="str">
            <v>Filled</v>
          </cell>
          <cell r="F1000">
            <v>11</v>
          </cell>
        </row>
        <row r="1001">
          <cell r="D1001" t="str">
            <v>Filled</v>
          </cell>
          <cell r="F1001">
            <v>11</v>
          </cell>
        </row>
        <row r="1002">
          <cell r="D1002" t="str">
            <v>Filled</v>
          </cell>
          <cell r="F1002">
            <v>11</v>
          </cell>
        </row>
        <row r="1003">
          <cell r="D1003" t="str">
            <v>Filled</v>
          </cell>
          <cell r="F1003">
            <v>12</v>
          </cell>
        </row>
        <row r="1004">
          <cell r="D1004" t="str">
            <v>Filled</v>
          </cell>
          <cell r="F1004">
            <v>12</v>
          </cell>
        </row>
        <row r="1005">
          <cell r="D1005" t="str">
            <v>Filled</v>
          </cell>
          <cell r="F1005">
            <v>12</v>
          </cell>
        </row>
        <row r="1006">
          <cell r="D1006" t="str">
            <v>Filled</v>
          </cell>
          <cell r="F1006">
            <v>12</v>
          </cell>
        </row>
        <row r="1007">
          <cell r="D1007" t="str">
            <v>Filled</v>
          </cell>
          <cell r="F1007">
            <v>12</v>
          </cell>
        </row>
        <row r="1008">
          <cell r="D1008" t="str">
            <v>Filled</v>
          </cell>
          <cell r="F1008">
            <v>13</v>
          </cell>
        </row>
        <row r="1009">
          <cell r="D1009" t="str">
            <v>Filled</v>
          </cell>
          <cell r="F1009">
            <v>13</v>
          </cell>
        </row>
        <row r="1010">
          <cell r="D1010" t="str">
            <v>Filled</v>
          </cell>
          <cell r="F1010">
            <v>13</v>
          </cell>
        </row>
        <row r="1011">
          <cell r="D1011" t="str">
            <v>Filled</v>
          </cell>
          <cell r="F1011">
            <v>13</v>
          </cell>
        </row>
        <row r="1012">
          <cell r="D1012" t="str">
            <v>Filled</v>
          </cell>
          <cell r="F1012">
            <v>13</v>
          </cell>
        </row>
        <row r="1013">
          <cell r="D1013" t="str">
            <v>Filled</v>
          </cell>
          <cell r="F1013">
            <v>14</v>
          </cell>
        </row>
        <row r="1014">
          <cell r="D1014" t="str">
            <v>Filled</v>
          </cell>
          <cell r="F1014">
            <v>14</v>
          </cell>
        </row>
        <row r="1015">
          <cell r="D1015" t="str">
            <v>Filled</v>
          </cell>
          <cell r="F1015">
            <v>14</v>
          </cell>
        </row>
        <row r="1016">
          <cell r="D1016" t="str">
            <v>Filled</v>
          </cell>
          <cell r="F1016">
            <v>14</v>
          </cell>
        </row>
        <row r="1017">
          <cell r="D1017" t="str">
            <v>Filled</v>
          </cell>
          <cell r="F1017">
            <v>14</v>
          </cell>
        </row>
        <row r="1018">
          <cell r="D1018" t="str">
            <v>Filled</v>
          </cell>
          <cell r="F1018">
            <v>15</v>
          </cell>
        </row>
        <row r="1019">
          <cell r="D1019" t="str">
            <v>Filled</v>
          </cell>
          <cell r="F1019">
            <v>15</v>
          </cell>
        </row>
        <row r="1020">
          <cell r="D1020" t="str">
            <v>Filled</v>
          </cell>
          <cell r="F1020">
            <v>15</v>
          </cell>
        </row>
        <row r="1021">
          <cell r="D1021" t="str">
            <v>Filled</v>
          </cell>
          <cell r="F1021">
            <v>15</v>
          </cell>
        </row>
        <row r="1022">
          <cell r="D1022" t="str">
            <v>Filled</v>
          </cell>
          <cell r="F1022">
            <v>16</v>
          </cell>
        </row>
        <row r="1023">
          <cell r="D1023" t="str">
            <v>Filled</v>
          </cell>
          <cell r="F1023">
            <v>16</v>
          </cell>
        </row>
        <row r="1024">
          <cell r="D1024" t="str">
            <v>Filled</v>
          </cell>
          <cell r="F1024">
            <v>16</v>
          </cell>
        </row>
        <row r="1025">
          <cell r="D1025" t="str">
            <v>Filled</v>
          </cell>
          <cell r="F1025">
            <v>16</v>
          </cell>
        </row>
        <row r="1026">
          <cell r="D1026" t="str">
            <v>Filled</v>
          </cell>
          <cell r="F1026">
            <v>16</v>
          </cell>
        </row>
        <row r="1027">
          <cell r="D1027" t="str">
            <v>Filled</v>
          </cell>
          <cell r="F1027">
            <v>17</v>
          </cell>
        </row>
        <row r="1028">
          <cell r="D1028" t="str">
            <v>Filled</v>
          </cell>
          <cell r="F1028">
            <v>17</v>
          </cell>
        </row>
        <row r="1029">
          <cell r="D1029" t="str">
            <v>Filled</v>
          </cell>
          <cell r="F1029">
            <v>17</v>
          </cell>
        </row>
        <row r="1030">
          <cell r="D1030" t="str">
            <v>Filled</v>
          </cell>
          <cell r="F1030">
            <v>17</v>
          </cell>
        </row>
        <row r="1031">
          <cell r="D1031" t="str">
            <v>Filled</v>
          </cell>
          <cell r="F1031">
            <v>17</v>
          </cell>
        </row>
        <row r="1032">
          <cell r="D1032" t="str">
            <v>Filled</v>
          </cell>
          <cell r="F1032">
            <v>18</v>
          </cell>
        </row>
        <row r="1033">
          <cell r="D1033" t="str">
            <v>Filled</v>
          </cell>
          <cell r="F1033">
            <v>18</v>
          </cell>
        </row>
        <row r="1034">
          <cell r="D1034" t="str">
            <v>Filled</v>
          </cell>
          <cell r="F1034">
            <v>18</v>
          </cell>
        </row>
        <row r="1035">
          <cell r="D1035" t="str">
            <v>Filled</v>
          </cell>
          <cell r="F1035">
            <v>19</v>
          </cell>
        </row>
        <row r="1036">
          <cell r="D1036" t="str">
            <v>Filled</v>
          </cell>
          <cell r="F1036">
            <v>19</v>
          </cell>
        </row>
        <row r="1037">
          <cell r="D1037" t="str">
            <v>Filled</v>
          </cell>
          <cell r="F1037">
            <v>19</v>
          </cell>
        </row>
        <row r="1038">
          <cell r="D1038" t="str">
            <v>Filled</v>
          </cell>
          <cell r="F1038">
            <v>19</v>
          </cell>
        </row>
        <row r="1039">
          <cell r="D1039" t="str">
            <v>Filled</v>
          </cell>
          <cell r="F1039">
            <v>19</v>
          </cell>
        </row>
        <row r="1040">
          <cell r="D1040" t="str">
            <v>Filled</v>
          </cell>
          <cell r="F1040">
            <v>20</v>
          </cell>
        </row>
        <row r="1041">
          <cell r="D1041" t="str">
            <v>Filled</v>
          </cell>
          <cell r="F1041">
            <v>20</v>
          </cell>
        </row>
        <row r="1042">
          <cell r="D1042" t="str">
            <v>Filled</v>
          </cell>
          <cell r="F1042">
            <v>20</v>
          </cell>
        </row>
        <row r="1043">
          <cell r="D1043" t="str">
            <v>Filled</v>
          </cell>
          <cell r="F1043">
            <v>20</v>
          </cell>
        </row>
        <row r="1044">
          <cell r="D1044" t="str">
            <v>Filled</v>
          </cell>
          <cell r="F1044">
            <v>20</v>
          </cell>
        </row>
        <row r="1045">
          <cell r="D1045" t="str">
            <v>Filled</v>
          </cell>
          <cell r="F1045">
            <v>21</v>
          </cell>
        </row>
        <row r="1046">
          <cell r="D1046" t="str">
            <v>Filled</v>
          </cell>
          <cell r="F1046">
            <v>21</v>
          </cell>
        </row>
        <row r="1047">
          <cell r="D1047" t="str">
            <v>Filled</v>
          </cell>
          <cell r="F1047">
            <v>21</v>
          </cell>
        </row>
        <row r="1048">
          <cell r="D1048" t="str">
            <v>Filled</v>
          </cell>
          <cell r="F1048">
            <v>21</v>
          </cell>
        </row>
        <row r="1049">
          <cell r="D1049" t="str">
            <v>Filled</v>
          </cell>
          <cell r="F1049">
            <v>23</v>
          </cell>
        </row>
        <row r="1050">
          <cell r="D1050" t="str">
            <v>Filled</v>
          </cell>
          <cell r="F1050">
            <v>24</v>
          </cell>
        </row>
        <row r="1051">
          <cell r="D1051" t="str">
            <v>Filled</v>
          </cell>
          <cell r="F1051">
            <v>24</v>
          </cell>
        </row>
        <row r="1052">
          <cell r="D1052" t="str">
            <v>Filled</v>
          </cell>
          <cell r="F1052">
            <v>24</v>
          </cell>
        </row>
        <row r="1053">
          <cell r="D1053" t="str">
            <v>Filled</v>
          </cell>
          <cell r="F1053">
            <v>24</v>
          </cell>
        </row>
        <row r="1054">
          <cell r="D1054" t="str">
            <v>Filled</v>
          </cell>
          <cell r="F1054">
            <v>24</v>
          </cell>
        </row>
        <row r="1055">
          <cell r="D1055" t="str">
            <v>Filled</v>
          </cell>
          <cell r="F1055">
            <v>25</v>
          </cell>
        </row>
        <row r="1056">
          <cell r="D1056" t="str">
            <v>Filled</v>
          </cell>
          <cell r="F1056">
            <v>25</v>
          </cell>
        </row>
        <row r="1057">
          <cell r="D1057" t="str">
            <v>Filled</v>
          </cell>
          <cell r="F1057">
            <v>25</v>
          </cell>
        </row>
        <row r="1058">
          <cell r="D1058" t="str">
            <v>Filled</v>
          </cell>
          <cell r="F1058">
            <v>25</v>
          </cell>
        </row>
        <row r="1059">
          <cell r="D1059" t="str">
            <v>Filled</v>
          </cell>
          <cell r="F1059">
            <v>26</v>
          </cell>
        </row>
        <row r="1060">
          <cell r="D1060" t="str">
            <v>Filled</v>
          </cell>
          <cell r="F1060">
            <v>26</v>
          </cell>
        </row>
        <row r="1061">
          <cell r="D1061" t="str">
            <v>Filled</v>
          </cell>
          <cell r="F1061">
            <v>26</v>
          </cell>
        </row>
        <row r="1062">
          <cell r="D1062" t="str">
            <v>Filled</v>
          </cell>
          <cell r="F1062">
            <v>26</v>
          </cell>
        </row>
        <row r="1063">
          <cell r="D1063" t="str">
            <v>Filled</v>
          </cell>
          <cell r="F1063">
            <v>26</v>
          </cell>
        </row>
        <row r="1064">
          <cell r="D1064" t="str">
            <v>Filled</v>
          </cell>
          <cell r="F1064">
            <v>27</v>
          </cell>
        </row>
        <row r="1065">
          <cell r="D1065" t="str">
            <v>Filled</v>
          </cell>
          <cell r="F1065">
            <v>27</v>
          </cell>
        </row>
        <row r="1066">
          <cell r="D1066" t="str">
            <v>Filled</v>
          </cell>
          <cell r="F1066">
            <v>27</v>
          </cell>
        </row>
        <row r="1067">
          <cell r="D1067" t="str">
            <v>Filled</v>
          </cell>
          <cell r="F1067">
            <v>27</v>
          </cell>
        </row>
        <row r="1068">
          <cell r="D1068" t="str">
            <v>Filled</v>
          </cell>
          <cell r="F1068">
            <v>27</v>
          </cell>
        </row>
        <row r="1069">
          <cell r="D1069" t="str">
            <v>Filled</v>
          </cell>
          <cell r="F1069">
            <v>28</v>
          </cell>
        </row>
        <row r="1070">
          <cell r="D1070" t="str">
            <v>Filled</v>
          </cell>
          <cell r="F1070">
            <v>28</v>
          </cell>
        </row>
        <row r="1071">
          <cell r="D1071" t="str">
            <v>Filled</v>
          </cell>
          <cell r="F1071">
            <v>28</v>
          </cell>
        </row>
        <row r="1072">
          <cell r="D1072" t="str">
            <v>Filled</v>
          </cell>
          <cell r="F1072">
            <v>28</v>
          </cell>
        </row>
        <row r="1073">
          <cell r="D1073" t="str">
            <v>Filled</v>
          </cell>
          <cell r="F1073">
            <v>28</v>
          </cell>
        </row>
        <row r="1074">
          <cell r="D1074" t="str">
            <v>Filled</v>
          </cell>
          <cell r="F1074">
            <v>29</v>
          </cell>
        </row>
        <row r="1075">
          <cell r="D1075" t="str">
            <v>Filled</v>
          </cell>
          <cell r="F1075">
            <v>29</v>
          </cell>
        </row>
        <row r="1076">
          <cell r="D1076" t="str">
            <v>Filled</v>
          </cell>
          <cell r="F1076">
            <v>29</v>
          </cell>
        </row>
        <row r="1077">
          <cell r="D1077" t="str">
            <v>Filled</v>
          </cell>
          <cell r="F1077">
            <v>29</v>
          </cell>
        </row>
        <row r="1078">
          <cell r="D1078" t="str">
            <v>Filled</v>
          </cell>
          <cell r="F1078">
            <v>19</v>
          </cell>
        </row>
        <row r="1079">
          <cell r="D1079" t="str">
            <v>Filled</v>
          </cell>
          <cell r="F1079">
            <v>20</v>
          </cell>
        </row>
        <row r="1080">
          <cell r="D1080" t="str">
            <v>Filled</v>
          </cell>
          <cell r="F1080">
            <v>20</v>
          </cell>
        </row>
        <row r="1081">
          <cell r="D1081" t="str">
            <v>Filled</v>
          </cell>
          <cell r="F1081">
            <v>21</v>
          </cell>
        </row>
        <row r="1082">
          <cell r="D1082" t="str">
            <v>Filled</v>
          </cell>
          <cell r="F1082">
            <v>21</v>
          </cell>
        </row>
        <row r="1083">
          <cell r="D1083" t="str">
            <v>Filled</v>
          </cell>
          <cell r="F1083">
            <v>21</v>
          </cell>
        </row>
        <row r="1084">
          <cell r="D1084" t="str">
            <v>Filled</v>
          </cell>
          <cell r="F1084">
            <v>21</v>
          </cell>
        </row>
        <row r="1085">
          <cell r="D1085" t="str">
            <v>Filled</v>
          </cell>
          <cell r="F1085">
            <v>20</v>
          </cell>
        </row>
        <row r="1086">
          <cell r="D1086" t="str">
            <v>Filled</v>
          </cell>
          <cell r="F1086">
            <v>20</v>
          </cell>
        </row>
        <row r="1087">
          <cell r="D1087" t="str">
            <v>Filled</v>
          </cell>
          <cell r="F1087">
            <v>20</v>
          </cell>
        </row>
        <row r="1088">
          <cell r="D1088" t="str">
            <v>Filled</v>
          </cell>
          <cell r="F1088">
            <v>20</v>
          </cell>
        </row>
        <row r="1089">
          <cell r="D1089" t="str">
            <v>Filled</v>
          </cell>
          <cell r="F1089">
            <v>20</v>
          </cell>
        </row>
        <row r="1090">
          <cell r="D1090" t="str">
            <v>Filled</v>
          </cell>
          <cell r="F1090">
            <v>20</v>
          </cell>
        </row>
        <row r="1091">
          <cell r="D1091" t="str">
            <v>Filled</v>
          </cell>
          <cell r="F1091">
            <v>21</v>
          </cell>
        </row>
        <row r="1092">
          <cell r="D1092" t="str">
            <v>Filled</v>
          </cell>
          <cell r="F1092">
            <v>20</v>
          </cell>
        </row>
        <row r="1093">
          <cell r="D1093" t="str">
            <v>Filled</v>
          </cell>
          <cell r="F1093">
            <v>20</v>
          </cell>
        </row>
        <row r="1094">
          <cell r="D1094" t="str">
            <v>Filled</v>
          </cell>
          <cell r="F1094">
            <v>20</v>
          </cell>
        </row>
        <row r="1095">
          <cell r="D1095" t="str">
            <v>Filled</v>
          </cell>
          <cell r="F1095">
            <v>20</v>
          </cell>
        </row>
        <row r="1096">
          <cell r="D1096" t="str">
            <v>Filled</v>
          </cell>
          <cell r="F1096">
            <v>20</v>
          </cell>
        </row>
        <row r="1097">
          <cell r="D1097" t="str">
            <v>Filled</v>
          </cell>
          <cell r="F1097">
            <v>20</v>
          </cell>
        </row>
        <row r="1098">
          <cell r="D1098" t="str">
            <v>Filled</v>
          </cell>
          <cell r="F1098">
            <v>20</v>
          </cell>
        </row>
        <row r="1099">
          <cell r="D1099" t="str">
            <v>Filled</v>
          </cell>
          <cell r="F1099">
            <v>20</v>
          </cell>
        </row>
        <row r="1100">
          <cell r="D1100" t="str">
            <v>Filled</v>
          </cell>
          <cell r="F1100">
            <v>20</v>
          </cell>
        </row>
        <row r="1101">
          <cell r="D1101" t="str">
            <v>Filled</v>
          </cell>
          <cell r="F1101">
            <v>20</v>
          </cell>
        </row>
        <row r="1102">
          <cell r="D1102" t="str">
            <v>Filled</v>
          </cell>
          <cell r="F1102">
            <v>20</v>
          </cell>
        </row>
        <row r="1103">
          <cell r="D1103" t="str">
            <v>Filled</v>
          </cell>
          <cell r="F1103">
            <v>20</v>
          </cell>
        </row>
        <row r="1104">
          <cell r="D1104" t="str">
            <v>Filled</v>
          </cell>
          <cell r="F1104">
            <v>20</v>
          </cell>
        </row>
        <row r="1105">
          <cell r="D1105" t="str">
            <v>Filled</v>
          </cell>
          <cell r="F1105">
            <v>20</v>
          </cell>
        </row>
        <row r="1106">
          <cell r="D1106" t="str">
            <v>Filled</v>
          </cell>
          <cell r="F1106">
            <v>20</v>
          </cell>
        </row>
        <row r="1107">
          <cell r="D1107" t="str">
            <v>Filled</v>
          </cell>
          <cell r="F1107">
            <v>20</v>
          </cell>
        </row>
        <row r="1108">
          <cell r="D1108" t="str">
            <v>Filled</v>
          </cell>
          <cell r="F1108">
            <v>20</v>
          </cell>
        </row>
        <row r="1109">
          <cell r="D1109" t="str">
            <v>Filled</v>
          </cell>
          <cell r="F1109">
            <v>20</v>
          </cell>
        </row>
        <row r="1110">
          <cell r="D1110" t="str">
            <v>Filled</v>
          </cell>
          <cell r="F1110">
            <v>21</v>
          </cell>
        </row>
        <row r="1111">
          <cell r="D1111" t="str">
            <v>Filled</v>
          </cell>
          <cell r="F1111">
            <v>21</v>
          </cell>
        </row>
        <row r="1112">
          <cell r="D1112" t="str">
            <v>Filled</v>
          </cell>
          <cell r="F1112">
            <v>21</v>
          </cell>
        </row>
        <row r="1113">
          <cell r="D1113" t="str">
            <v>Filled</v>
          </cell>
          <cell r="F1113">
            <v>21</v>
          </cell>
        </row>
        <row r="1114">
          <cell r="D1114" t="str">
            <v>Filled</v>
          </cell>
          <cell r="F1114">
            <v>20</v>
          </cell>
        </row>
        <row r="1115">
          <cell r="D1115" t="str">
            <v>Filled</v>
          </cell>
          <cell r="F1115">
            <v>20</v>
          </cell>
        </row>
        <row r="1116">
          <cell r="D1116" t="str">
            <v>Filled</v>
          </cell>
          <cell r="F1116">
            <v>20</v>
          </cell>
        </row>
        <row r="1117">
          <cell r="D1117" t="str">
            <v>Filled</v>
          </cell>
          <cell r="F1117">
            <v>20</v>
          </cell>
        </row>
        <row r="1118">
          <cell r="D1118" t="str">
            <v>Filled</v>
          </cell>
          <cell r="F1118">
            <v>20</v>
          </cell>
        </row>
        <row r="1119">
          <cell r="D1119" t="str">
            <v>Filled</v>
          </cell>
          <cell r="F1119">
            <v>20</v>
          </cell>
        </row>
        <row r="1120">
          <cell r="D1120" t="str">
            <v>Filled</v>
          </cell>
          <cell r="F1120">
            <v>20</v>
          </cell>
        </row>
        <row r="1121">
          <cell r="D1121" t="str">
            <v>Filled</v>
          </cell>
          <cell r="F1121">
            <v>21</v>
          </cell>
        </row>
        <row r="1122">
          <cell r="D1122" t="str">
            <v>Filled</v>
          </cell>
          <cell r="F1122">
            <v>21</v>
          </cell>
        </row>
        <row r="1123">
          <cell r="D1123" t="str">
            <v>Filled</v>
          </cell>
          <cell r="F1123">
            <v>21</v>
          </cell>
        </row>
        <row r="1124">
          <cell r="D1124" t="str">
            <v>Filled</v>
          </cell>
          <cell r="F1124">
            <v>21</v>
          </cell>
        </row>
        <row r="1125">
          <cell r="D1125" t="str">
            <v>Filled</v>
          </cell>
          <cell r="F1125">
            <v>21</v>
          </cell>
        </row>
        <row r="1126">
          <cell r="D1126" t="str">
            <v>Filled</v>
          </cell>
          <cell r="F1126">
            <v>23</v>
          </cell>
        </row>
        <row r="1127">
          <cell r="D1127" t="str">
            <v>Filled</v>
          </cell>
          <cell r="F1127">
            <v>24</v>
          </cell>
        </row>
        <row r="1128">
          <cell r="D1128" t="str">
            <v>Filled</v>
          </cell>
          <cell r="F1128">
            <v>21</v>
          </cell>
        </row>
        <row r="1129">
          <cell r="D1129" t="str">
            <v>Filled</v>
          </cell>
          <cell r="F1129">
            <v>21</v>
          </cell>
        </row>
        <row r="1130">
          <cell r="D1130" t="str">
            <v>Filled</v>
          </cell>
          <cell r="F1130">
            <v>23</v>
          </cell>
        </row>
        <row r="1131">
          <cell r="D1131" t="str">
            <v>Filled</v>
          </cell>
          <cell r="F1131">
            <v>24</v>
          </cell>
        </row>
        <row r="1132">
          <cell r="D1132" t="str">
            <v>Filled</v>
          </cell>
          <cell r="F1132">
            <v>23</v>
          </cell>
        </row>
        <row r="1133">
          <cell r="D1133" t="str">
            <v>Filled</v>
          </cell>
          <cell r="F1133">
            <v>23</v>
          </cell>
        </row>
        <row r="1134">
          <cell r="D1134" t="str">
            <v>Filled</v>
          </cell>
          <cell r="F1134">
            <v>23</v>
          </cell>
        </row>
        <row r="1135">
          <cell r="D1135" t="str">
            <v>Filled</v>
          </cell>
          <cell r="F1135">
            <v>23</v>
          </cell>
        </row>
        <row r="1136">
          <cell r="D1136" t="str">
            <v>Filled</v>
          </cell>
          <cell r="F1136">
            <v>23</v>
          </cell>
        </row>
        <row r="1137">
          <cell r="D1137" t="str">
            <v>Filled</v>
          </cell>
          <cell r="F1137">
            <v>23</v>
          </cell>
        </row>
        <row r="1138">
          <cell r="D1138" t="str">
            <v>Filled</v>
          </cell>
          <cell r="F1138">
            <v>24</v>
          </cell>
        </row>
        <row r="1139">
          <cell r="D1139" t="str">
            <v>Filled</v>
          </cell>
          <cell r="F1139">
            <v>24</v>
          </cell>
        </row>
        <row r="1140">
          <cell r="D1140" t="str">
            <v>Filled</v>
          </cell>
          <cell r="F1140">
            <v>24</v>
          </cell>
        </row>
        <row r="1141">
          <cell r="D1141" t="str">
            <v>Filled</v>
          </cell>
          <cell r="F1141">
            <v>24</v>
          </cell>
        </row>
        <row r="1142">
          <cell r="D1142" t="str">
            <v>Filled</v>
          </cell>
          <cell r="F1142">
            <v>24</v>
          </cell>
        </row>
        <row r="1143">
          <cell r="D1143" t="str">
            <v>Filled</v>
          </cell>
          <cell r="F1143">
            <v>23</v>
          </cell>
        </row>
        <row r="1144">
          <cell r="D1144" t="str">
            <v>Filled</v>
          </cell>
          <cell r="F1144">
            <v>24</v>
          </cell>
        </row>
        <row r="1145">
          <cell r="D1145" t="str">
            <v>Filled</v>
          </cell>
          <cell r="F1145">
            <v>24</v>
          </cell>
        </row>
        <row r="1146">
          <cell r="D1146" t="str">
            <v>Filled</v>
          </cell>
          <cell r="F1146">
            <v>24</v>
          </cell>
        </row>
        <row r="1147">
          <cell r="D1147" t="str">
            <v>Filled</v>
          </cell>
          <cell r="F1147">
            <v>24</v>
          </cell>
        </row>
        <row r="1148">
          <cell r="D1148" t="str">
            <v>Filled</v>
          </cell>
          <cell r="F1148">
            <v>24</v>
          </cell>
        </row>
        <row r="1149">
          <cell r="D1149" t="str">
            <v>Filled</v>
          </cell>
          <cell r="F1149">
            <v>25</v>
          </cell>
        </row>
        <row r="1150">
          <cell r="D1150" t="str">
            <v>Filled</v>
          </cell>
          <cell r="F1150">
            <v>25</v>
          </cell>
        </row>
        <row r="1151">
          <cell r="D1151" t="str">
            <v>Filled</v>
          </cell>
          <cell r="F1151">
            <v>25</v>
          </cell>
        </row>
        <row r="1152">
          <cell r="D1152" t="str">
            <v>Filled</v>
          </cell>
          <cell r="F1152">
            <v>25</v>
          </cell>
        </row>
        <row r="1153">
          <cell r="D1153" t="str">
            <v>Filled</v>
          </cell>
          <cell r="F1153">
            <v>26</v>
          </cell>
        </row>
        <row r="1154">
          <cell r="D1154" t="str">
            <v>Filled</v>
          </cell>
          <cell r="F1154">
            <v>26</v>
          </cell>
        </row>
        <row r="1155">
          <cell r="D1155" t="str">
            <v>Filled</v>
          </cell>
          <cell r="F1155">
            <v>24</v>
          </cell>
        </row>
        <row r="1156">
          <cell r="D1156" t="str">
            <v>Filled</v>
          </cell>
          <cell r="F1156">
            <v>24</v>
          </cell>
        </row>
        <row r="1157">
          <cell r="D1157" t="str">
            <v>Filled</v>
          </cell>
          <cell r="F1157">
            <v>24</v>
          </cell>
        </row>
        <row r="1158">
          <cell r="D1158" t="str">
            <v>Filled</v>
          </cell>
          <cell r="F1158">
            <v>24</v>
          </cell>
        </row>
        <row r="1159">
          <cell r="D1159" t="str">
            <v>Filled</v>
          </cell>
          <cell r="F1159">
            <v>24</v>
          </cell>
        </row>
        <row r="1160">
          <cell r="D1160" t="str">
            <v>Filled</v>
          </cell>
          <cell r="F1160">
            <v>24</v>
          </cell>
        </row>
        <row r="1161">
          <cell r="D1161" t="str">
            <v>Filled</v>
          </cell>
          <cell r="F1161">
            <v>24</v>
          </cell>
        </row>
        <row r="1162">
          <cell r="D1162" t="str">
            <v>Filled</v>
          </cell>
          <cell r="F1162">
            <v>24</v>
          </cell>
        </row>
        <row r="1163">
          <cell r="D1163" t="str">
            <v>Filled</v>
          </cell>
          <cell r="F1163">
            <v>24</v>
          </cell>
        </row>
        <row r="1164">
          <cell r="D1164" t="str">
            <v>Filled</v>
          </cell>
          <cell r="F1164">
            <v>26</v>
          </cell>
        </row>
        <row r="1165">
          <cell r="D1165" t="str">
            <v>Filled</v>
          </cell>
          <cell r="F1165">
            <v>26</v>
          </cell>
        </row>
        <row r="1166">
          <cell r="D1166" t="str">
            <v>Filled</v>
          </cell>
          <cell r="F1166">
            <v>26</v>
          </cell>
        </row>
        <row r="1167">
          <cell r="D1167" t="str">
            <v>Filled</v>
          </cell>
          <cell r="F1167">
            <v>26</v>
          </cell>
        </row>
        <row r="1168">
          <cell r="D1168" t="str">
            <v>Filled</v>
          </cell>
          <cell r="F1168">
            <v>25</v>
          </cell>
        </row>
        <row r="1169">
          <cell r="D1169" t="str">
            <v>Filled</v>
          </cell>
          <cell r="F1169">
            <v>23</v>
          </cell>
        </row>
        <row r="1170">
          <cell r="D1170" t="str">
            <v>Filled</v>
          </cell>
          <cell r="F1170">
            <v>24</v>
          </cell>
        </row>
        <row r="1171">
          <cell r="D1171" t="str">
            <v>Filled</v>
          </cell>
          <cell r="F1171">
            <v>24</v>
          </cell>
        </row>
        <row r="1172">
          <cell r="D1172" t="str">
            <v>Filled</v>
          </cell>
          <cell r="F1172">
            <v>25</v>
          </cell>
        </row>
        <row r="1173">
          <cell r="D1173" t="str">
            <v>Filled</v>
          </cell>
          <cell r="F1173">
            <v>25</v>
          </cell>
        </row>
        <row r="1174">
          <cell r="D1174" t="str">
            <v>Filled</v>
          </cell>
          <cell r="F1174">
            <v>26</v>
          </cell>
        </row>
        <row r="1175">
          <cell r="D1175" t="str">
            <v>Filled</v>
          </cell>
          <cell r="F1175">
            <v>27</v>
          </cell>
        </row>
        <row r="1176">
          <cell r="D1176" t="str">
            <v>Filled</v>
          </cell>
          <cell r="F1176">
            <v>27</v>
          </cell>
        </row>
        <row r="1177">
          <cell r="D1177" t="str">
            <v>Filled</v>
          </cell>
          <cell r="F1177">
            <v>27</v>
          </cell>
        </row>
        <row r="1178">
          <cell r="D1178" t="str">
            <v>Filled</v>
          </cell>
          <cell r="F1178">
            <v>27</v>
          </cell>
        </row>
        <row r="1179">
          <cell r="D1179" t="str">
            <v>Filled</v>
          </cell>
          <cell r="F1179">
            <v>27</v>
          </cell>
        </row>
        <row r="1180">
          <cell r="D1180" t="str">
            <v>Filled</v>
          </cell>
          <cell r="F1180">
            <v>28</v>
          </cell>
        </row>
        <row r="1181">
          <cell r="D1181" t="str">
            <v>Filled</v>
          </cell>
          <cell r="F1181">
            <v>28</v>
          </cell>
        </row>
        <row r="1182">
          <cell r="D1182" t="str">
            <v>Filled</v>
          </cell>
          <cell r="F1182">
            <v>28</v>
          </cell>
        </row>
        <row r="1183">
          <cell r="D1183" t="str">
            <v>Filled</v>
          </cell>
          <cell r="F1183">
            <v>28</v>
          </cell>
        </row>
        <row r="1184">
          <cell r="D1184" t="str">
            <v>Filled</v>
          </cell>
          <cell r="F1184">
            <v>23</v>
          </cell>
        </row>
        <row r="1185">
          <cell r="D1185" t="str">
            <v>Filled</v>
          </cell>
          <cell r="F1185">
            <v>24</v>
          </cell>
        </row>
        <row r="1186">
          <cell r="D1186" t="str">
            <v>Filled</v>
          </cell>
          <cell r="F1186">
            <v>24</v>
          </cell>
        </row>
        <row r="1187">
          <cell r="D1187" t="str">
            <v>Filled</v>
          </cell>
          <cell r="F1187">
            <v>24</v>
          </cell>
        </row>
        <row r="1188">
          <cell r="D1188" t="str">
            <v>Filled</v>
          </cell>
          <cell r="F1188">
            <v>24</v>
          </cell>
        </row>
        <row r="1189">
          <cell r="D1189" t="str">
            <v>Filled</v>
          </cell>
          <cell r="F1189">
            <v>24</v>
          </cell>
        </row>
        <row r="1190">
          <cell r="D1190" t="str">
            <v>Filled</v>
          </cell>
          <cell r="F1190">
            <v>24</v>
          </cell>
        </row>
        <row r="1191">
          <cell r="D1191" t="str">
            <v>Filled</v>
          </cell>
          <cell r="F1191">
            <v>24</v>
          </cell>
        </row>
        <row r="1192">
          <cell r="D1192" t="str">
            <v>Filled</v>
          </cell>
          <cell r="F1192">
            <v>24</v>
          </cell>
        </row>
        <row r="1193">
          <cell r="D1193" t="str">
            <v>Filled</v>
          </cell>
          <cell r="F1193">
            <v>24</v>
          </cell>
        </row>
        <row r="1194">
          <cell r="D1194" t="str">
            <v>Filled</v>
          </cell>
          <cell r="F1194">
            <v>25</v>
          </cell>
        </row>
        <row r="1195">
          <cell r="D1195" t="str">
            <v>Filled</v>
          </cell>
          <cell r="F1195">
            <v>24</v>
          </cell>
        </row>
        <row r="1196">
          <cell r="D1196" t="str">
            <v>Filled</v>
          </cell>
          <cell r="F1196">
            <v>24</v>
          </cell>
        </row>
        <row r="1197">
          <cell r="D1197" t="str">
            <v>Filled</v>
          </cell>
          <cell r="F1197">
            <v>24</v>
          </cell>
        </row>
        <row r="1198">
          <cell r="D1198" t="str">
            <v>Filled</v>
          </cell>
          <cell r="F1198">
            <v>25</v>
          </cell>
        </row>
        <row r="1199">
          <cell r="D1199" t="str">
            <v>Filled</v>
          </cell>
          <cell r="F1199">
            <v>25</v>
          </cell>
        </row>
        <row r="1200">
          <cell r="D1200" t="str">
            <v>Filled</v>
          </cell>
          <cell r="F1200">
            <v>25</v>
          </cell>
        </row>
        <row r="1201">
          <cell r="D1201" t="str">
            <v>Filled</v>
          </cell>
          <cell r="F1201">
            <v>30</v>
          </cell>
        </row>
        <row r="1202">
          <cell r="D1202" t="str">
            <v>Filled</v>
          </cell>
          <cell r="F1202">
            <v>28</v>
          </cell>
        </row>
        <row r="1203">
          <cell r="D1203" t="str">
            <v>Filled</v>
          </cell>
          <cell r="F1203">
            <v>25</v>
          </cell>
        </row>
        <row r="1204">
          <cell r="D1204" t="str">
            <v>Filled</v>
          </cell>
          <cell r="F1204">
            <v>27</v>
          </cell>
        </row>
        <row r="1205">
          <cell r="D1205" t="str">
            <v>Filled</v>
          </cell>
          <cell r="F1205">
            <v>27</v>
          </cell>
        </row>
        <row r="1206">
          <cell r="D1206" t="str">
            <v>Filled</v>
          </cell>
          <cell r="F1206">
            <v>27</v>
          </cell>
        </row>
        <row r="1207">
          <cell r="D1207" t="str">
            <v>Filled</v>
          </cell>
          <cell r="F1207">
            <v>27</v>
          </cell>
        </row>
        <row r="1208">
          <cell r="D1208" t="str">
            <v>Filled</v>
          </cell>
          <cell r="F1208">
            <v>30</v>
          </cell>
        </row>
        <row r="1209">
          <cell r="D1209" t="str">
            <v>Filled</v>
          </cell>
          <cell r="F1209">
            <v>25</v>
          </cell>
        </row>
        <row r="1210">
          <cell r="D1210" t="str">
            <v>Filled</v>
          </cell>
          <cell r="F1210">
            <v>25</v>
          </cell>
        </row>
        <row r="1211">
          <cell r="D1211" t="str">
            <v>Filled</v>
          </cell>
          <cell r="F1211">
            <v>25</v>
          </cell>
        </row>
        <row r="1212">
          <cell r="D1212" t="str">
            <v>Filled</v>
          </cell>
          <cell r="F1212">
            <v>25</v>
          </cell>
        </row>
        <row r="1213">
          <cell r="D1213" t="str">
            <v>Filled</v>
          </cell>
          <cell r="F1213">
            <v>27</v>
          </cell>
        </row>
        <row r="1214">
          <cell r="D1214" t="str">
            <v>Filled</v>
          </cell>
          <cell r="F1214">
            <v>27</v>
          </cell>
        </row>
        <row r="1215">
          <cell r="D1215" t="str">
            <v>Filled</v>
          </cell>
          <cell r="F1215">
            <v>27</v>
          </cell>
        </row>
        <row r="1216">
          <cell r="D1216" t="str">
            <v>Filled</v>
          </cell>
          <cell r="F1216">
            <v>25</v>
          </cell>
        </row>
        <row r="1217">
          <cell r="D1217" t="str">
            <v>Filled</v>
          </cell>
          <cell r="F1217">
            <v>25</v>
          </cell>
        </row>
        <row r="1218">
          <cell r="D1218" t="str">
            <v>Filled</v>
          </cell>
          <cell r="F1218">
            <v>25</v>
          </cell>
        </row>
        <row r="1219">
          <cell r="D1219" t="str">
            <v>Filled</v>
          </cell>
          <cell r="F1219">
            <v>25</v>
          </cell>
        </row>
        <row r="1220">
          <cell r="D1220" t="str">
            <v>Filled</v>
          </cell>
          <cell r="F1220">
            <v>25</v>
          </cell>
        </row>
        <row r="1221">
          <cell r="D1221" t="str">
            <v>Filled</v>
          </cell>
          <cell r="F1221">
            <v>25</v>
          </cell>
        </row>
        <row r="1222">
          <cell r="D1222" t="str">
            <v>Filled</v>
          </cell>
          <cell r="F1222">
            <v>25</v>
          </cell>
        </row>
        <row r="1223">
          <cell r="D1223" t="str">
            <v>Filled</v>
          </cell>
          <cell r="F1223">
            <v>25</v>
          </cell>
        </row>
        <row r="1224">
          <cell r="D1224" t="str">
            <v>Filled</v>
          </cell>
          <cell r="F1224">
            <v>25</v>
          </cell>
        </row>
        <row r="1225">
          <cell r="D1225" t="str">
            <v>Filled</v>
          </cell>
          <cell r="F1225">
            <v>25</v>
          </cell>
        </row>
        <row r="1226">
          <cell r="D1226" t="str">
            <v>Filled</v>
          </cell>
          <cell r="F1226">
            <v>25</v>
          </cell>
        </row>
        <row r="1227">
          <cell r="D1227" t="str">
            <v>Filled</v>
          </cell>
          <cell r="F1227">
            <v>25</v>
          </cell>
        </row>
        <row r="1228">
          <cell r="D1228" t="str">
            <v>Filled</v>
          </cell>
          <cell r="F1228">
            <v>25</v>
          </cell>
        </row>
        <row r="1229">
          <cell r="D1229" t="str">
            <v>Filled</v>
          </cell>
          <cell r="F1229">
            <v>25</v>
          </cell>
        </row>
        <row r="1230">
          <cell r="D1230" t="str">
            <v>Filled</v>
          </cell>
          <cell r="F1230">
            <v>25</v>
          </cell>
        </row>
        <row r="1231">
          <cell r="D1231" t="str">
            <v>Filled</v>
          </cell>
          <cell r="F1231">
            <v>25</v>
          </cell>
        </row>
        <row r="1232">
          <cell r="D1232" t="str">
            <v>Filled</v>
          </cell>
          <cell r="F1232">
            <v>26</v>
          </cell>
        </row>
        <row r="1233">
          <cell r="D1233" t="str">
            <v>Filled</v>
          </cell>
          <cell r="F1233">
            <v>26</v>
          </cell>
        </row>
        <row r="1234">
          <cell r="D1234" t="str">
            <v>Filled</v>
          </cell>
          <cell r="F1234">
            <v>26</v>
          </cell>
        </row>
        <row r="1235">
          <cell r="D1235" t="str">
            <v>Filled</v>
          </cell>
          <cell r="F1235">
            <v>26</v>
          </cell>
        </row>
        <row r="1236">
          <cell r="D1236" t="str">
            <v>Filled</v>
          </cell>
          <cell r="F1236">
            <v>26</v>
          </cell>
        </row>
        <row r="1237">
          <cell r="D1237" t="str">
            <v>Filled</v>
          </cell>
          <cell r="F1237">
            <v>26</v>
          </cell>
        </row>
        <row r="1238">
          <cell r="D1238" t="str">
            <v>Filled</v>
          </cell>
          <cell r="F1238">
            <v>26</v>
          </cell>
        </row>
        <row r="1239">
          <cell r="D1239" t="str">
            <v>Filled</v>
          </cell>
          <cell r="F1239">
            <v>26</v>
          </cell>
        </row>
        <row r="1240">
          <cell r="D1240" t="str">
            <v>Filled</v>
          </cell>
          <cell r="F1240">
            <v>26</v>
          </cell>
        </row>
        <row r="1241">
          <cell r="D1241" t="str">
            <v>Filled</v>
          </cell>
          <cell r="F1241">
            <v>26</v>
          </cell>
        </row>
        <row r="1242">
          <cell r="D1242" t="str">
            <v>Filled</v>
          </cell>
          <cell r="F1242">
            <v>26</v>
          </cell>
        </row>
        <row r="1243">
          <cell r="D1243" t="str">
            <v>Filled</v>
          </cell>
          <cell r="F1243">
            <v>27</v>
          </cell>
        </row>
        <row r="1244">
          <cell r="D1244" t="str">
            <v>Filled</v>
          </cell>
          <cell r="F1244">
            <v>27</v>
          </cell>
        </row>
        <row r="1245">
          <cell r="D1245" t="str">
            <v>Filled</v>
          </cell>
          <cell r="F1245">
            <v>27</v>
          </cell>
        </row>
        <row r="1246">
          <cell r="D1246" t="str">
            <v>Filled</v>
          </cell>
          <cell r="F1246">
            <v>26</v>
          </cell>
        </row>
        <row r="1247">
          <cell r="D1247" t="str">
            <v>Filled</v>
          </cell>
          <cell r="F1247">
            <v>26</v>
          </cell>
        </row>
        <row r="1248">
          <cell r="D1248" t="str">
            <v>Filled</v>
          </cell>
          <cell r="F1248">
            <v>26</v>
          </cell>
        </row>
        <row r="1249">
          <cell r="D1249" t="str">
            <v>Filled</v>
          </cell>
          <cell r="F1249">
            <v>26</v>
          </cell>
        </row>
        <row r="1250">
          <cell r="D1250" t="str">
            <v>Filled</v>
          </cell>
          <cell r="F1250">
            <v>26</v>
          </cell>
        </row>
        <row r="1251">
          <cell r="D1251" t="str">
            <v>Filled</v>
          </cell>
          <cell r="F1251">
            <v>26</v>
          </cell>
        </row>
        <row r="1252">
          <cell r="D1252" t="str">
            <v>Filled</v>
          </cell>
          <cell r="F1252">
            <v>26</v>
          </cell>
        </row>
        <row r="1253">
          <cell r="D1253" t="str">
            <v>Filled</v>
          </cell>
          <cell r="F1253">
            <v>26</v>
          </cell>
        </row>
        <row r="1254">
          <cell r="D1254" t="str">
            <v>Filled</v>
          </cell>
          <cell r="F1254">
            <v>26</v>
          </cell>
        </row>
        <row r="1255">
          <cell r="D1255" t="str">
            <v>Filled</v>
          </cell>
          <cell r="F1255">
            <v>26</v>
          </cell>
        </row>
        <row r="1256">
          <cell r="D1256" t="str">
            <v>Filled</v>
          </cell>
          <cell r="F1256">
            <v>26</v>
          </cell>
        </row>
        <row r="1257">
          <cell r="D1257" t="str">
            <v>Filled</v>
          </cell>
          <cell r="F1257">
            <v>26</v>
          </cell>
        </row>
        <row r="1258">
          <cell r="D1258" t="str">
            <v>Filled</v>
          </cell>
          <cell r="F1258">
            <v>26</v>
          </cell>
        </row>
        <row r="1259">
          <cell r="D1259" t="str">
            <v>Filled</v>
          </cell>
          <cell r="F1259">
            <v>27</v>
          </cell>
        </row>
        <row r="1260">
          <cell r="D1260" t="str">
            <v>Filled</v>
          </cell>
          <cell r="F1260">
            <v>26</v>
          </cell>
        </row>
        <row r="1261">
          <cell r="D1261" t="str">
            <v>Filled</v>
          </cell>
          <cell r="F1261">
            <v>26</v>
          </cell>
        </row>
        <row r="1262">
          <cell r="D1262" t="str">
            <v>Filled</v>
          </cell>
          <cell r="F1262">
            <v>27</v>
          </cell>
        </row>
        <row r="1263">
          <cell r="D1263" t="str">
            <v>Filled</v>
          </cell>
          <cell r="F1263">
            <v>26</v>
          </cell>
        </row>
        <row r="1264">
          <cell r="D1264" t="str">
            <v>Filled</v>
          </cell>
          <cell r="F1264">
            <v>26</v>
          </cell>
        </row>
        <row r="1265">
          <cell r="D1265" t="str">
            <v>Filled</v>
          </cell>
          <cell r="F1265">
            <v>26</v>
          </cell>
        </row>
        <row r="1266">
          <cell r="D1266" t="str">
            <v>Filled</v>
          </cell>
          <cell r="F1266">
            <v>27</v>
          </cell>
        </row>
        <row r="1267">
          <cell r="D1267" t="str">
            <v>Filled</v>
          </cell>
          <cell r="F1267">
            <v>27</v>
          </cell>
        </row>
        <row r="1268">
          <cell r="D1268" t="str">
            <v>Filled</v>
          </cell>
          <cell r="F1268">
            <v>27</v>
          </cell>
        </row>
        <row r="1269">
          <cell r="D1269" t="str">
            <v>Filled</v>
          </cell>
          <cell r="F1269">
            <v>27</v>
          </cell>
        </row>
        <row r="1270">
          <cell r="D1270" t="str">
            <v>Filled</v>
          </cell>
          <cell r="F1270">
            <v>27</v>
          </cell>
        </row>
        <row r="1271">
          <cell r="D1271" t="str">
            <v>Filled</v>
          </cell>
          <cell r="F1271">
            <v>28</v>
          </cell>
        </row>
        <row r="1272">
          <cell r="D1272" t="str">
            <v>Filled</v>
          </cell>
          <cell r="F1272">
            <v>28</v>
          </cell>
        </row>
        <row r="1273">
          <cell r="D1273" t="str">
            <v>Filled</v>
          </cell>
          <cell r="F1273">
            <v>28</v>
          </cell>
        </row>
        <row r="1274">
          <cell r="D1274" t="str">
            <v>Filled</v>
          </cell>
          <cell r="F1274">
            <v>28</v>
          </cell>
        </row>
        <row r="1275">
          <cell r="D1275" t="str">
            <v>Filled</v>
          </cell>
          <cell r="F1275">
            <v>28</v>
          </cell>
        </row>
        <row r="1276">
          <cell r="D1276" t="str">
            <v>Filled</v>
          </cell>
          <cell r="F1276">
            <v>29</v>
          </cell>
        </row>
        <row r="1277">
          <cell r="D1277" t="str">
            <v>Filled</v>
          </cell>
          <cell r="F1277">
            <v>29</v>
          </cell>
        </row>
        <row r="1278">
          <cell r="D1278" t="str">
            <v>Filled</v>
          </cell>
          <cell r="F1278">
            <v>29</v>
          </cell>
        </row>
        <row r="1279">
          <cell r="D1279" t="str">
            <v>Filled</v>
          </cell>
          <cell r="F1279">
            <v>26</v>
          </cell>
        </row>
        <row r="1280">
          <cell r="D1280" t="str">
            <v>Filled</v>
          </cell>
          <cell r="F1280">
            <v>26</v>
          </cell>
        </row>
        <row r="1281">
          <cell r="D1281" t="str">
            <v>Filled</v>
          </cell>
          <cell r="F1281">
            <v>26</v>
          </cell>
        </row>
        <row r="1282">
          <cell r="D1282" t="str">
            <v>Filled</v>
          </cell>
          <cell r="F1282">
            <v>27</v>
          </cell>
        </row>
        <row r="1283">
          <cell r="D1283" t="str">
            <v>Filled</v>
          </cell>
          <cell r="F1283">
            <v>27</v>
          </cell>
        </row>
        <row r="1284">
          <cell r="D1284" t="str">
            <v>Filled</v>
          </cell>
          <cell r="F1284">
            <v>27</v>
          </cell>
        </row>
        <row r="1285">
          <cell r="D1285" t="str">
            <v>Filled</v>
          </cell>
          <cell r="F1285">
            <v>26</v>
          </cell>
        </row>
        <row r="1286">
          <cell r="D1286" t="str">
            <v>Filled</v>
          </cell>
          <cell r="F1286">
            <v>28</v>
          </cell>
        </row>
        <row r="1287">
          <cell r="D1287" t="str">
            <v>Filled</v>
          </cell>
          <cell r="F1287">
            <v>28</v>
          </cell>
        </row>
        <row r="1288">
          <cell r="D1288" t="str">
            <v>Filled</v>
          </cell>
          <cell r="F1288">
            <v>28</v>
          </cell>
        </row>
        <row r="1289">
          <cell r="D1289" t="str">
            <v>Filled</v>
          </cell>
          <cell r="F1289">
            <v>27</v>
          </cell>
        </row>
        <row r="1290">
          <cell r="D1290" t="str">
            <v>Filled</v>
          </cell>
          <cell r="F1290">
            <v>26</v>
          </cell>
        </row>
        <row r="1291">
          <cell r="D1291" t="str">
            <v>Filled</v>
          </cell>
          <cell r="F1291">
            <v>27</v>
          </cell>
        </row>
        <row r="1292">
          <cell r="D1292" t="str">
            <v>Filled</v>
          </cell>
          <cell r="F1292">
            <v>26</v>
          </cell>
        </row>
        <row r="1293">
          <cell r="D1293" t="str">
            <v>Filled</v>
          </cell>
          <cell r="F1293">
            <v>26</v>
          </cell>
        </row>
        <row r="1294">
          <cell r="D1294" t="str">
            <v>Filled</v>
          </cell>
          <cell r="F1294">
            <v>26</v>
          </cell>
        </row>
        <row r="1295">
          <cell r="D1295" t="str">
            <v>Filled</v>
          </cell>
          <cell r="F1295">
            <v>26</v>
          </cell>
        </row>
        <row r="1296">
          <cell r="D1296" t="str">
            <v>Filled</v>
          </cell>
          <cell r="F1296">
            <v>31</v>
          </cell>
        </row>
        <row r="1297">
          <cell r="D1297" t="str">
            <v>Filled</v>
          </cell>
          <cell r="F1297">
            <v>32</v>
          </cell>
        </row>
        <row r="1298">
          <cell r="D1298" t="str">
            <v>Filled</v>
          </cell>
          <cell r="F1298">
            <v>32</v>
          </cell>
        </row>
        <row r="1299">
          <cell r="D1299" t="str">
            <v>Filled</v>
          </cell>
          <cell r="F1299">
            <v>32</v>
          </cell>
        </row>
        <row r="1300">
          <cell r="D1300" t="str">
            <v>Filled</v>
          </cell>
          <cell r="F1300">
            <v>32</v>
          </cell>
        </row>
        <row r="1301">
          <cell r="D1301" t="str">
            <v>Filled</v>
          </cell>
          <cell r="F1301">
            <v>27</v>
          </cell>
        </row>
        <row r="1302">
          <cell r="D1302" t="str">
            <v>Filled</v>
          </cell>
          <cell r="F1302">
            <v>27</v>
          </cell>
        </row>
        <row r="1303">
          <cell r="D1303" t="str">
            <v>Filled</v>
          </cell>
          <cell r="F1303">
            <v>30</v>
          </cell>
        </row>
        <row r="1304">
          <cell r="D1304" t="str">
            <v>Filled</v>
          </cell>
          <cell r="F1304">
            <v>31</v>
          </cell>
        </row>
        <row r="1305">
          <cell r="D1305" t="str">
            <v>Filled</v>
          </cell>
          <cell r="F1305">
            <v>27</v>
          </cell>
        </row>
        <row r="1306">
          <cell r="D1306" t="str">
            <v>Filled</v>
          </cell>
          <cell r="F1306">
            <v>27</v>
          </cell>
        </row>
        <row r="1307">
          <cell r="D1307" t="str">
            <v>Filled</v>
          </cell>
          <cell r="F1307">
            <v>27</v>
          </cell>
        </row>
        <row r="1308">
          <cell r="D1308" t="str">
            <v>Filled</v>
          </cell>
          <cell r="F1308">
            <v>27</v>
          </cell>
        </row>
        <row r="1309">
          <cell r="D1309" t="str">
            <v>Filled</v>
          </cell>
          <cell r="F1309">
            <v>27</v>
          </cell>
        </row>
        <row r="1310">
          <cell r="D1310" t="str">
            <v>Filled</v>
          </cell>
          <cell r="F1310">
            <v>27</v>
          </cell>
        </row>
        <row r="1311">
          <cell r="D1311" t="str">
            <v>Filled</v>
          </cell>
          <cell r="F1311">
            <v>27</v>
          </cell>
        </row>
        <row r="1312">
          <cell r="D1312" t="str">
            <v>Filled</v>
          </cell>
          <cell r="F1312">
            <v>27</v>
          </cell>
        </row>
        <row r="1313">
          <cell r="D1313" t="str">
            <v>Filled</v>
          </cell>
          <cell r="F1313">
            <v>27</v>
          </cell>
        </row>
        <row r="1314">
          <cell r="D1314" t="str">
            <v>Filled</v>
          </cell>
          <cell r="F1314">
            <v>29</v>
          </cell>
        </row>
        <row r="1315">
          <cell r="D1315" t="str">
            <v>Filled</v>
          </cell>
          <cell r="F1315">
            <v>29</v>
          </cell>
        </row>
        <row r="1316">
          <cell r="D1316" t="str">
            <v>Filled</v>
          </cell>
          <cell r="F1316">
            <v>29</v>
          </cell>
        </row>
        <row r="1317">
          <cell r="D1317" t="str">
            <v>Filled</v>
          </cell>
          <cell r="F1317">
            <v>29</v>
          </cell>
        </row>
        <row r="1318">
          <cell r="D1318" t="str">
            <v>Filled</v>
          </cell>
          <cell r="F1318">
            <v>29</v>
          </cell>
        </row>
        <row r="1319">
          <cell r="D1319" t="str">
            <v>Filled</v>
          </cell>
          <cell r="F1319">
            <v>27</v>
          </cell>
        </row>
        <row r="1320">
          <cell r="D1320" t="str">
            <v>Filled</v>
          </cell>
          <cell r="F1320">
            <v>28</v>
          </cell>
        </row>
        <row r="1321">
          <cell r="D1321" t="str">
            <v>Filled</v>
          </cell>
          <cell r="F1321">
            <v>27</v>
          </cell>
        </row>
        <row r="1322">
          <cell r="D1322" t="str">
            <v>Filled</v>
          </cell>
          <cell r="F1322">
            <v>27</v>
          </cell>
        </row>
        <row r="1323">
          <cell r="D1323" t="str">
            <v>Filled</v>
          </cell>
          <cell r="F1323">
            <v>27</v>
          </cell>
        </row>
        <row r="1324">
          <cell r="D1324" t="str">
            <v>Filled</v>
          </cell>
          <cell r="F1324">
            <v>27</v>
          </cell>
        </row>
        <row r="1325">
          <cell r="D1325" t="str">
            <v>Filled</v>
          </cell>
          <cell r="F1325">
            <v>27</v>
          </cell>
        </row>
        <row r="1326">
          <cell r="D1326" t="str">
            <v>Filled</v>
          </cell>
          <cell r="F1326">
            <v>27</v>
          </cell>
        </row>
        <row r="1327">
          <cell r="D1327" t="str">
            <v>Filled</v>
          </cell>
          <cell r="F1327">
            <v>27</v>
          </cell>
        </row>
        <row r="1328">
          <cell r="D1328" t="str">
            <v>Filled</v>
          </cell>
          <cell r="F1328">
            <v>29</v>
          </cell>
        </row>
        <row r="1329">
          <cell r="D1329" t="str">
            <v>Filled</v>
          </cell>
          <cell r="F1329">
            <v>27</v>
          </cell>
        </row>
        <row r="1330">
          <cell r="D1330" t="str">
            <v>Filled</v>
          </cell>
          <cell r="F1330">
            <v>35</v>
          </cell>
        </row>
        <row r="1331">
          <cell r="D1331" t="str">
            <v>Filled</v>
          </cell>
          <cell r="F1331">
            <v>36</v>
          </cell>
        </row>
        <row r="1332">
          <cell r="D1332" t="str">
            <v>Filled</v>
          </cell>
          <cell r="F1332">
            <v>36</v>
          </cell>
        </row>
        <row r="1333">
          <cell r="D1333" t="str">
            <v>Filled</v>
          </cell>
          <cell r="F1333">
            <v>28</v>
          </cell>
        </row>
        <row r="1334">
          <cell r="D1334" t="str">
            <v>Filled</v>
          </cell>
          <cell r="F1334">
            <v>27</v>
          </cell>
        </row>
        <row r="1335">
          <cell r="D1335" t="str">
            <v>Filled</v>
          </cell>
          <cell r="F1335">
            <v>28</v>
          </cell>
        </row>
        <row r="1336">
          <cell r="D1336" t="str">
            <v>Filled</v>
          </cell>
          <cell r="F1336">
            <v>28</v>
          </cell>
        </row>
        <row r="1337">
          <cell r="D1337" t="str">
            <v>Filled</v>
          </cell>
          <cell r="F1337">
            <v>27</v>
          </cell>
        </row>
        <row r="1338">
          <cell r="D1338" t="str">
            <v>Filled</v>
          </cell>
          <cell r="F1338">
            <v>27</v>
          </cell>
        </row>
        <row r="1339">
          <cell r="D1339" t="str">
            <v>Filled</v>
          </cell>
          <cell r="F1339">
            <v>27</v>
          </cell>
        </row>
        <row r="1340">
          <cell r="D1340" t="str">
            <v>Filled</v>
          </cell>
          <cell r="F1340">
            <v>27</v>
          </cell>
        </row>
        <row r="1341">
          <cell r="D1341" t="str">
            <v>Filled</v>
          </cell>
          <cell r="F1341">
            <v>28</v>
          </cell>
        </row>
        <row r="1342">
          <cell r="D1342" t="str">
            <v>Filled</v>
          </cell>
          <cell r="F1342">
            <v>28</v>
          </cell>
        </row>
        <row r="1343">
          <cell r="D1343" t="str">
            <v>Filled</v>
          </cell>
          <cell r="F1343">
            <v>29</v>
          </cell>
        </row>
        <row r="1344">
          <cell r="D1344" t="str">
            <v>Filled</v>
          </cell>
          <cell r="F1344">
            <v>32</v>
          </cell>
        </row>
        <row r="1345">
          <cell r="D1345" t="str">
            <v>Filled</v>
          </cell>
          <cell r="F1345">
            <v>32</v>
          </cell>
        </row>
        <row r="1346">
          <cell r="D1346" t="str">
            <v>Filled</v>
          </cell>
          <cell r="F1346">
            <v>32</v>
          </cell>
        </row>
        <row r="1347">
          <cell r="D1347" t="str">
            <v>Filled</v>
          </cell>
          <cell r="F1347">
            <v>31</v>
          </cell>
        </row>
        <row r="1348">
          <cell r="D1348" t="str">
            <v>Filled</v>
          </cell>
          <cell r="F1348">
            <v>31</v>
          </cell>
        </row>
        <row r="1349">
          <cell r="D1349" t="str">
            <v>Filled</v>
          </cell>
          <cell r="F1349">
            <v>31</v>
          </cell>
        </row>
        <row r="1350">
          <cell r="D1350" t="str">
            <v>Filled</v>
          </cell>
          <cell r="F1350">
            <v>31</v>
          </cell>
        </row>
        <row r="1351">
          <cell r="D1351" t="str">
            <v>Filled</v>
          </cell>
          <cell r="F1351">
            <v>31</v>
          </cell>
        </row>
        <row r="1352">
          <cell r="D1352" t="str">
            <v>Filled</v>
          </cell>
          <cell r="F1352">
            <v>32</v>
          </cell>
        </row>
        <row r="1353">
          <cell r="D1353" t="str">
            <v>Filled</v>
          </cell>
          <cell r="F1353">
            <v>32</v>
          </cell>
        </row>
        <row r="1354">
          <cell r="D1354" t="str">
            <v>Filled</v>
          </cell>
          <cell r="F1354">
            <v>32</v>
          </cell>
        </row>
        <row r="1355">
          <cell r="D1355" t="str">
            <v>Filled</v>
          </cell>
          <cell r="F1355">
            <v>32</v>
          </cell>
        </row>
        <row r="1356">
          <cell r="D1356" t="str">
            <v>Filled</v>
          </cell>
          <cell r="F1356">
            <v>28</v>
          </cell>
        </row>
        <row r="1357">
          <cell r="D1357" t="str">
            <v>Filled</v>
          </cell>
          <cell r="F1357">
            <v>28</v>
          </cell>
        </row>
        <row r="1358">
          <cell r="D1358" t="str">
            <v>Filled</v>
          </cell>
          <cell r="F1358">
            <v>28</v>
          </cell>
        </row>
        <row r="1359">
          <cell r="D1359" t="str">
            <v>Filled</v>
          </cell>
          <cell r="F1359">
            <v>28</v>
          </cell>
        </row>
        <row r="1360">
          <cell r="D1360" t="str">
            <v>Filled</v>
          </cell>
          <cell r="F1360">
            <v>28</v>
          </cell>
        </row>
        <row r="1361">
          <cell r="D1361" t="str">
            <v>Filled</v>
          </cell>
          <cell r="F1361">
            <v>28</v>
          </cell>
        </row>
        <row r="1362">
          <cell r="D1362" t="str">
            <v>Filled</v>
          </cell>
          <cell r="F1362">
            <v>28</v>
          </cell>
        </row>
        <row r="1363">
          <cell r="D1363" t="str">
            <v>Filled</v>
          </cell>
          <cell r="F1363">
            <v>28</v>
          </cell>
        </row>
        <row r="1364">
          <cell r="D1364" t="str">
            <v>Filled</v>
          </cell>
          <cell r="F1364">
            <v>28</v>
          </cell>
        </row>
        <row r="1365">
          <cell r="D1365" t="str">
            <v>Filled</v>
          </cell>
          <cell r="F1365">
            <v>28</v>
          </cell>
        </row>
        <row r="1366">
          <cell r="D1366" t="str">
            <v>Filled</v>
          </cell>
          <cell r="F1366">
            <v>28</v>
          </cell>
        </row>
        <row r="1367">
          <cell r="D1367" t="str">
            <v>Filled</v>
          </cell>
          <cell r="F1367">
            <v>34</v>
          </cell>
        </row>
        <row r="1368">
          <cell r="D1368" t="str">
            <v>Filled</v>
          </cell>
          <cell r="F1368">
            <v>28</v>
          </cell>
        </row>
        <row r="1369">
          <cell r="D1369" t="str">
            <v>Filled</v>
          </cell>
          <cell r="F1369">
            <v>29</v>
          </cell>
        </row>
        <row r="1370">
          <cell r="D1370" t="str">
            <v>Filled</v>
          </cell>
          <cell r="F1370">
            <v>29</v>
          </cell>
        </row>
        <row r="1371">
          <cell r="D1371" t="str">
            <v>Filled</v>
          </cell>
          <cell r="F1371">
            <v>28</v>
          </cell>
        </row>
        <row r="1372">
          <cell r="D1372" t="str">
            <v>Filled</v>
          </cell>
          <cell r="F1372">
            <v>28</v>
          </cell>
        </row>
        <row r="1373">
          <cell r="D1373" t="str">
            <v>Filled</v>
          </cell>
          <cell r="F1373">
            <v>28</v>
          </cell>
        </row>
        <row r="1374">
          <cell r="D1374" t="str">
            <v>Filled</v>
          </cell>
          <cell r="F1374">
            <v>28</v>
          </cell>
        </row>
        <row r="1375">
          <cell r="D1375" t="str">
            <v>Filled</v>
          </cell>
          <cell r="F1375">
            <v>28</v>
          </cell>
        </row>
        <row r="1376">
          <cell r="D1376" t="str">
            <v>Filled</v>
          </cell>
          <cell r="F1376">
            <v>28</v>
          </cell>
        </row>
        <row r="1377">
          <cell r="D1377" t="str">
            <v>Filled</v>
          </cell>
          <cell r="F1377">
            <v>28</v>
          </cell>
        </row>
        <row r="1378">
          <cell r="D1378" t="str">
            <v>Filled</v>
          </cell>
          <cell r="F1378">
            <v>28</v>
          </cell>
        </row>
        <row r="1379">
          <cell r="D1379" t="str">
            <v>Filled</v>
          </cell>
          <cell r="F1379">
            <v>30</v>
          </cell>
        </row>
        <row r="1380">
          <cell r="D1380" t="str">
            <v>Filled</v>
          </cell>
          <cell r="F1380">
            <v>28</v>
          </cell>
        </row>
        <row r="1381">
          <cell r="D1381" t="str">
            <v>Filled</v>
          </cell>
          <cell r="F1381">
            <v>28</v>
          </cell>
        </row>
        <row r="1382">
          <cell r="D1382" t="str">
            <v>Filled</v>
          </cell>
          <cell r="F1382">
            <v>28</v>
          </cell>
        </row>
        <row r="1383">
          <cell r="D1383" t="str">
            <v>Filled</v>
          </cell>
          <cell r="F1383">
            <v>29</v>
          </cell>
        </row>
        <row r="1384">
          <cell r="D1384" t="str">
            <v>Filled</v>
          </cell>
          <cell r="F1384">
            <v>28</v>
          </cell>
        </row>
        <row r="1385">
          <cell r="D1385" t="str">
            <v>Filled</v>
          </cell>
          <cell r="F1385">
            <v>28</v>
          </cell>
        </row>
        <row r="1386">
          <cell r="D1386" t="str">
            <v>Filled</v>
          </cell>
          <cell r="F1386">
            <v>28</v>
          </cell>
        </row>
        <row r="1387">
          <cell r="D1387" t="str">
            <v>Filled</v>
          </cell>
          <cell r="F1387">
            <v>28</v>
          </cell>
        </row>
        <row r="1388">
          <cell r="D1388" t="str">
            <v>Filled</v>
          </cell>
          <cell r="F1388">
            <v>28</v>
          </cell>
        </row>
        <row r="1389">
          <cell r="D1389" t="str">
            <v>Filled</v>
          </cell>
          <cell r="F1389">
            <v>28</v>
          </cell>
        </row>
        <row r="1390">
          <cell r="D1390" t="str">
            <v>Filled</v>
          </cell>
          <cell r="F1390">
            <v>28</v>
          </cell>
        </row>
        <row r="1391">
          <cell r="D1391" t="str">
            <v>Filled</v>
          </cell>
          <cell r="F1391">
            <v>28</v>
          </cell>
        </row>
        <row r="1392">
          <cell r="D1392" t="str">
            <v>Filled</v>
          </cell>
          <cell r="F1392">
            <v>28</v>
          </cell>
        </row>
        <row r="1393">
          <cell r="D1393" t="str">
            <v>Filled</v>
          </cell>
          <cell r="F1393">
            <v>28</v>
          </cell>
        </row>
        <row r="1394">
          <cell r="D1394" t="str">
            <v>Filled</v>
          </cell>
          <cell r="F1394">
            <v>28</v>
          </cell>
        </row>
        <row r="1395">
          <cell r="D1395" t="str">
            <v>Filled</v>
          </cell>
          <cell r="F1395">
            <v>28</v>
          </cell>
        </row>
        <row r="1396">
          <cell r="D1396" t="str">
            <v>Filled</v>
          </cell>
          <cell r="F1396">
            <v>28</v>
          </cell>
        </row>
        <row r="1397">
          <cell r="D1397" t="str">
            <v>Filled</v>
          </cell>
          <cell r="F1397">
            <v>28</v>
          </cell>
        </row>
        <row r="1398">
          <cell r="D1398" t="str">
            <v>Filled</v>
          </cell>
          <cell r="F1398">
            <v>29</v>
          </cell>
        </row>
        <row r="1399">
          <cell r="D1399" t="str">
            <v>Filled</v>
          </cell>
          <cell r="F1399">
            <v>28</v>
          </cell>
        </row>
        <row r="1400">
          <cell r="D1400" t="str">
            <v>Filled</v>
          </cell>
          <cell r="F1400">
            <v>28</v>
          </cell>
        </row>
        <row r="1401">
          <cell r="D1401" t="str">
            <v>Filled</v>
          </cell>
          <cell r="F1401">
            <v>28</v>
          </cell>
        </row>
        <row r="1402">
          <cell r="D1402" t="str">
            <v>Filled</v>
          </cell>
          <cell r="F1402">
            <v>28</v>
          </cell>
        </row>
        <row r="1403">
          <cell r="D1403" t="str">
            <v>Filled</v>
          </cell>
          <cell r="F1403">
            <v>28</v>
          </cell>
        </row>
        <row r="1404">
          <cell r="D1404" t="str">
            <v>Filled</v>
          </cell>
          <cell r="F1404">
            <v>28</v>
          </cell>
        </row>
        <row r="1405">
          <cell r="D1405" t="str">
            <v>Filled</v>
          </cell>
          <cell r="F1405">
            <v>28</v>
          </cell>
        </row>
        <row r="1406">
          <cell r="D1406" t="str">
            <v>Filled</v>
          </cell>
          <cell r="F1406">
            <v>29</v>
          </cell>
        </row>
        <row r="1407">
          <cell r="D1407" t="str">
            <v>Filled</v>
          </cell>
          <cell r="F1407">
            <v>29</v>
          </cell>
        </row>
        <row r="1408">
          <cell r="D1408" t="str">
            <v>Filled</v>
          </cell>
          <cell r="F1408">
            <v>29</v>
          </cell>
        </row>
        <row r="1409">
          <cell r="D1409" t="str">
            <v>Filled</v>
          </cell>
          <cell r="F1409">
            <v>33</v>
          </cell>
        </row>
        <row r="1410">
          <cell r="D1410" t="str">
            <v>Filled</v>
          </cell>
          <cell r="F1410">
            <v>31</v>
          </cell>
        </row>
        <row r="1411">
          <cell r="D1411" t="str">
            <v>Filled</v>
          </cell>
          <cell r="F1411">
            <v>32</v>
          </cell>
        </row>
        <row r="1412">
          <cell r="D1412" t="str">
            <v>Filled</v>
          </cell>
          <cell r="F1412">
            <v>29</v>
          </cell>
        </row>
        <row r="1413">
          <cell r="D1413" t="str">
            <v>Filled</v>
          </cell>
          <cell r="F1413">
            <v>29</v>
          </cell>
        </row>
        <row r="1414">
          <cell r="D1414" t="str">
            <v>Filled</v>
          </cell>
          <cell r="F1414">
            <v>31</v>
          </cell>
        </row>
        <row r="1415">
          <cell r="D1415" t="str">
            <v>Filled</v>
          </cell>
          <cell r="F1415">
            <v>29</v>
          </cell>
        </row>
        <row r="1416">
          <cell r="D1416" t="str">
            <v>Filled</v>
          </cell>
          <cell r="F1416">
            <v>29</v>
          </cell>
        </row>
        <row r="1417">
          <cell r="D1417" t="str">
            <v>Filled</v>
          </cell>
          <cell r="F1417">
            <v>29</v>
          </cell>
        </row>
        <row r="1418">
          <cell r="D1418" t="str">
            <v>Filled</v>
          </cell>
          <cell r="F1418">
            <v>29</v>
          </cell>
        </row>
        <row r="1419">
          <cell r="D1419" t="str">
            <v>Filled</v>
          </cell>
          <cell r="F1419">
            <v>29</v>
          </cell>
        </row>
        <row r="1420">
          <cell r="D1420" t="str">
            <v>Filled</v>
          </cell>
          <cell r="F1420">
            <v>29</v>
          </cell>
        </row>
        <row r="1421">
          <cell r="D1421" t="str">
            <v>Filled</v>
          </cell>
          <cell r="F1421">
            <v>29</v>
          </cell>
        </row>
        <row r="1422">
          <cell r="D1422" t="str">
            <v>Filled</v>
          </cell>
          <cell r="F1422">
            <v>29</v>
          </cell>
        </row>
        <row r="1423">
          <cell r="D1423" t="str">
            <v>Filled</v>
          </cell>
          <cell r="F1423">
            <v>29</v>
          </cell>
        </row>
        <row r="1424">
          <cell r="D1424" t="str">
            <v>Filled</v>
          </cell>
          <cell r="F1424">
            <v>29</v>
          </cell>
        </row>
        <row r="1425">
          <cell r="D1425" t="str">
            <v>Filled</v>
          </cell>
          <cell r="F1425">
            <v>29</v>
          </cell>
        </row>
        <row r="1426">
          <cell r="D1426" t="str">
            <v>Filled</v>
          </cell>
          <cell r="F1426">
            <v>30</v>
          </cell>
        </row>
        <row r="1427">
          <cell r="D1427" t="str">
            <v>Filled</v>
          </cell>
          <cell r="F1427">
            <v>30</v>
          </cell>
        </row>
        <row r="1428">
          <cell r="D1428" t="str">
            <v>Filled</v>
          </cell>
          <cell r="F1428">
            <v>29</v>
          </cell>
        </row>
        <row r="1429">
          <cell r="D1429" t="str">
            <v>Filled</v>
          </cell>
          <cell r="F1429">
            <v>29</v>
          </cell>
        </row>
        <row r="1430">
          <cell r="D1430" t="str">
            <v>Filled</v>
          </cell>
          <cell r="F1430">
            <v>29</v>
          </cell>
        </row>
        <row r="1431">
          <cell r="D1431" t="str">
            <v>Filled</v>
          </cell>
          <cell r="F1431">
            <v>29</v>
          </cell>
        </row>
        <row r="1432">
          <cell r="D1432" t="str">
            <v>Filled</v>
          </cell>
          <cell r="F1432">
            <v>30</v>
          </cell>
        </row>
        <row r="1433">
          <cell r="D1433" t="str">
            <v>Filled</v>
          </cell>
          <cell r="F1433">
            <v>31</v>
          </cell>
        </row>
        <row r="1434">
          <cell r="D1434" t="str">
            <v>Filled</v>
          </cell>
          <cell r="F1434">
            <v>31</v>
          </cell>
        </row>
        <row r="1435">
          <cell r="D1435" t="str">
            <v>Filled</v>
          </cell>
          <cell r="F1435">
            <v>31</v>
          </cell>
        </row>
        <row r="1436">
          <cell r="D1436" t="str">
            <v>Filled</v>
          </cell>
          <cell r="F1436">
            <v>31</v>
          </cell>
        </row>
        <row r="1437">
          <cell r="D1437" t="str">
            <v>Filled</v>
          </cell>
          <cell r="F1437">
            <v>29</v>
          </cell>
        </row>
        <row r="1438">
          <cell r="D1438" t="str">
            <v>Filled</v>
          </cell>
          <cell r="F1438">
            <v>29</v>
          </cell>
        </row>
        <row r="1439">
          <cell r="D1439" t="str">
            <v>Filled</v>
          </cell>
          <cell r="F1439">
            <v>29</v>
          </cell>
        </row>
        <row r="1440">
          <cell r="D1440" t="str">
            <v>Filled</v>
          </cell>
          <cell r="F1440">
            <v>30</v>
          </cell>
        </row>
        <row r="1441">
          <cell r="D1441" t="str">
            <v>Filled</v>
          </cell>
          <cell r="F1441">
            <v>29</v>
          </cell>
        </row>
        <row r="1442">
          <cell r="D1442" t="str">
            <v>Filled</v>
          </cell>
          <cell r="F1442">
            <v>29</v>
          </cell>
        </row>
        <row r="1443">
          <cell r="D1443" t="str">
            <v>Filled</v>
          </cell>
          <cell r="F1443">
            <v>30</v>
          </cell>
        </row>
        <row r="1444">
          <cell r="D1444" t="str">
            <v>Filled</v>
          </cell>
          <cell r="F1444">
            <v>29</v>
          </cell>
        </row>
        <row r="1445">
          <cell r="D1445" t="str">
            <v>Filled</v>
          </cell>
          <cell r="F1445">
            <v>29</v>
          </cell>
        </row>
        <row r="1446">
          <cell r="D1446" t="str">
            <v>Filled</v>
          </cell>
          <cell r="F1446">
            <v>29</v>
          </cell>
        </row>
        <row r="1447">
          <cell r="D1447" t="str">
            <v>Filled</v>
          </cell>
          <cell r="F1447">
            <v>29</v>
          </cell>
        </row>
        <row r="1448">
          <cell r="D1448" t="str">
            <v>Filled</v>
          </cell>
          <cell r="F1448">
            <v>30</v>
          </cell>
        </row>
        <row r="1449">
          <cell r="D1449" t="str">
            <v>Filled</v>
          </cell>
          <cell r="F1449">
            <v>30</v>
          </cell>
        </row>
        <row r="1450">
          <cell r="D1450" t="str">
            <v>Filled</v>
          </cell>
          <cell r="F1450">
            <v>31</v>
          </cell>
        </row>
        <row r="1451">
          <cell r="D1451" t="str">
            <v>Filled</v>
          </cell>
          <cell r="F1451">
            <v>31</v>
          </cell>
        </row>
        <row r="1452">
          <cell r="D1452" t="str">
            <v>Filled</v>
          </cell>
          <cell r="F1452">
            <v>31</v>
          </cell>
        </row>
        <row r="1453">
          <cell r="D1453" t="str">
            <v>Filled</v>
          </cell>
          <cell r="F1453">
            <v>31</v>
          </cell>
        </row>
        <row r="1454">
          <cell r="D1454" t="str">
            <v>Filled</v>
          </cell>
          <cell r="F1454">
            <v>31</v>
          </cell>
        </row>
        <row r="1455">
          <cell r="D1455" t="str">
            <v>Filled</v>
          </cell>
          <cell r="F1455">
            <v>32</v>
          </cell>
        </row>
        <row r="1456">
          <cell r="D1456" t="str">
            <v>Filled</v>
          </cell>
          <cell r="F1456">
            <v>32</v>
          </cell>
        </row>
        <row r="1457">
          <cell r="D1457" t="str">
            <v>Filled</v>
          </cell>
          <cell r="F1457">
            <v>32</v>
          </cell>
        </row>
        <row r="1458">
          <cell r="D1458" t="str">
            <v>Filled</v>
          </cell>
          <cell r="F1458">
            <v>29</v>
          </cell>
        </row>
        <row r="1459">
          <cell r="D1459" t="str">
            <v>Filled</v>
          </cell>
          <cell r="F1459">
            <v>30</v>
          </cell>
        </row>
        <row r="1460">
          <cell r="D1460" t="str">
            <v>Filled</v>
          </cell>
          <cell r="F1460">
            <v>30</v>
          </cell>
        </row>
        <row r="1461">
          <cell r="D1461" t="str">
            <v>Filled</v>
          </cell>
          <cell r="F1461">
            <v>30</v>
          </cell>
        </row>
        <row r="1462">
          <cell r="D1462" t="str">
            <v>Filled</v>
          </cell>
          <cell r="F1462">
            <v>30</v>
          </cell>
        </row>
        <row r="1463">
          <cell r="D1463" t="str">
            <v>Filled</v>
          </cell>
          <cell r="F1463">
            <v>33</v>
          </cell>
        </row>
        <row r="1464">
          <cell r="D1464" t="str">
            <v>Filled</v>
          </cell>
          <cell r="F1464">
            <v>30</v>
          </cell>
        </row>
        <row r="1465">
          <cell r="D1465" t="str">
            <v>Filled</v>
          </cell>
          <cell r="F1465">
            <v>30</v>
          </cell>
        </row>
        <row r="1466">
          <cell r="D1466" t="str">
            <v>Filled</v>
          </cell>
          <cell r="F1466">
            <v>30</v>
          </cell>
        </row>
        <row r="1467">
          <cell r="D1467" t="str">
            <v>Filled</v>
          </cell>
          <cell r="F1467">
            <v>30</v>
          </cell>
        </row>
        <row r="1468">
          <cell r="D1468" t="str">
            <v>Filled</v>
          </cell>
          <cell r="F1468">
            <v>31</v>
          </cell>
        </row>
        <row r="1469">
          <cell r="D1469" t="str">
            <v>Filled</v>
          </cell>
          <cell r="F1469">
            <v>30</v>
          </cell>
        </row>
        <row r="1470">
          <cell r="D1470" t="str">
            <v>Filled</v>
          </cell>
          <cell r="F1470">
            <v>30</v>
          </cell>
        </row>
        <row r="1471">
          <cell r="D1471" t="str">
            <v>Filled</v>
          </cell>
          <cell r="F1471">
            <v>30</v>
          </cell>
        </row>
        <row r="1472">
          <cell r="D1472" t="str">
            <v>Filled</v>
          </cell>
          <cell r="F1472">
            <v>30</v>
          </cell>
        </row>
        <row r="1473">
          <cell r="D1473" t="str">
            <v>Filled</v>
          </cell>
          <cell r="F1473">
            <v>31</v>
          </cell>
        </row>
        <row r="1474">
          <cell r="D1474" t="str">
            <v>Filled</v>
          </cell>
          <cell r="F1474">
            <v>31</v>
          </cell>
        </row>
        <row r="1475">
          <cell r="D1475" t="str">
            <v>Filled</v>
          </cell>
          <cell r="F1475">
            <v>31</v>
          </cell>
        </row>
        <row r="1476">
          <cell r="D1476" t="str">
            <v>Filled</v>
          </cell>
          <cell r="F1476">
            <v>30</v>
          </cell>
        </row>
        <row r="1477">
          <cell r="D1477" t="str">
            <v>Filled</v>
          </cell>
          <cell r="F1477">
            <v>31</v>
          </cell>
        </row>
        <row r="1478">
          <cell r="D1478" t="str">
            <v>Filled</v>
          </cell>
          <cell r="F1478">
            <v>30</v>
          </cell>
        </row>
        <row r="1479">
          <cell r="D1479" t="str">
            <v>Filled</v>
          </cell>
          <cell r="F1479">
            <v>31</v>
          </cell>
        </row>
        <row r="1480">
          <cell r="D1480" t="str">
            <v>Filled</v>
          </cell>
          <cell r="F1480">
            <v>31</v>
          </cell>
        </row>
        <row r="1481">
          <cell r="D1481" t="str">
            <v>Filled</v>
          </cell>
          <cell r="F1481">
            <v>31</v>
          </cell>
        </row>
        <row r="1482">
          <cell r="D1482" t="str">
            <v>Filled</v>
          </cell>
          <cell r="F1482">
            <v>31</v>
          </cell>
        </row>
        <row r="1483">
          <cell r="D1483" t="str">
            <v>Filled</v>
          </cell>
          <cell r="F1483">
            <v>31</v>
          </cell>
        </row>
        <row r="1484">
          <cell r="D1484" t="str">
            <v>Filled</v>
          </cell>
          <cell r="F1484">
            <v>32</v>
          </cell>
        </row>
        <row r="1485">
          <cell r="D1485" t="str">
            <v>Filled</v>
          </cell>
          <cell r="F1485">
            <v>31</v>
          </cell>
        </row>
        <row r="1486">
          <cell r="D1486" t="str">
            <v>Filled</v>
          </cell>
          <cell r="F1486">
            <v>31</v>
          </cell>
        </row>
        <row r="1487">
          <cell r="D1487" t="str">
            <v>Filled</v>
          </cell>
          <cell r="F1487">
            <v>31</v>
          </cell>
        </row>
        <row r="1488">
          <cell r="D1488" t="str">
            <v>Filled</v>
          </cell>
          <cell r="F1488">
            <v>31</v>
          </cell>
        </row>
        <row r="1489">
          <cell r="D1489" t="str">
            <v>Filled</v>
          </cell>
          <cell r="F1489">
            <v>31</v>
          </cell>
        </row>
        <row r="1490">
          <cell r="D1490" t="str">
            <v>Filled</v>
          </cell>
          <cell r="F1490">
            <v>31</v>
          </cell>
        </row>
        <row r="1491">
          <cell r="D1491" t="str">
            <v>Filled</v>
          </cell>
          <cell r="F1491">
            <v>31</v>
          </cell>
        </row>
        <row r="1492">
          <cell r="D1492" t="str">
            <v>Filled</v>
          </cell>
          <cell r="F1492">
            <v>31</v>
          </cell>
        </row>
        <row r="1493">
          <cell r="D1493" t="str">
            <v>Filled</v>
          </cell>
          <cell r="F1493">
            <v>31</v>
          </cell>
        </row>
        <row r="1494">
          <cell r="D1494" t="str">
            <v>Filled</v>
          </cell>
          <cell r="F1494">
            <v>31</v>
          </cell>
        </row>
        <row r="1495">
          <cell r="D1495" t="str">
            <v>Filled</v>
          </cell>
          <cell r="F1495">
            <v>31</v>
          </cell>
        </row>
        <row r="1496">
          <cell r="D1496" t="str">
            <v>Filled</v>
          </cell>
          <cell r="F1496">
            <v>31</v>
          </cell>
        </row>
        <row r="1497">
          <cell r="D1497" t="str">
            <v>Filled</v>
          </cell>
          <cell r="F1497">
            <v>31</v>
          </cell>
        </row>
        <row r="1498">
          <cell r="D1498" t="str">
            <v>Filled</v>
          </cell>
          <cell r="F1498">
            <v>31</v>
          </cell>
        </row>
        <row r="1499">
          <cell r="D1499" t="str">
            <v>Filled</v>
          </cell>
          <cell r="F1499">
            <v>31</v>
          </cell>
        </row>
        <row r="1500">
          <cell r="D1500" t="str">
            <v>Filled</v>
          </cell>
          <cell r="F1500">
            <v>31</v>
          </cell>
        </row>
        <row r="1501">
          <cell r="D1501" t="str">
            <v>Filled</v>
          </cell>
          <cell r="F1501">
            <v>31</v>
          </cell>
        </row>
        <row r="1502">
          <cell r="D1502" t="str">
            <v>Filled</v>
          </cell>
          <cell r="F1502">
            <v>31</v>
          </cell>
        </row>
        <row r="1503">
          <cell r="D1503" t="str">
            <v>Filled</v>
          </cell>
          <cell r="F1503">
            <v>31</v>
          </cell>
        </row>
        <row r="1504">
          <cell r="D1504" t="str">
            <v>Filled</v>
          </cell>
          <cell r="F1504">
            <v>31</v>
          </cell>
        </row>
        <row r="1505">
          <cell r="D1505" t="str">
            <v>Filled</v>
          </cell>
          <cell r="F1505">
            <v>32</v>
          </cell>
        </row>
        <row r="1506">
          <cell r="D1506" t="str">
            <v>Filled</v>
          </cell>
          <cell r="F1506">
            <v>31</v>
          </cell>
        </row>
        <row r="1507">
          <cell r="D1507" t="str">
            <v>Filled</v>
          </cell>
          <cell r="F1507">
            <v>31</v>
          </cell>
        </row>
        <row r="1508">
          <cell r="D1508" t="str">
            <v>Filled</v>
          </cell>
          <cell r="F1508">
            <v>33</v>
          </cell>
        </row>
        <row r="1509">
          <cell r="D1509" t="str">
            <v>Filled</v>
          </cell>
          <cell r="F1509">
            <v>33</v>
          </cell>
        </row>
        <row r="1510">
          <cell r="D1510" t="str">
            <v>Filled</v>
          </cell>
          <cell r="F1510">
            <v>33</v>
          </cell>
        </row>
        <row r="1511">
          <cell r="D1511" t="str">
            <v>Filled</v>
          </cell>
          <cell r="F1511">
            <v>32</v>
          </cell>
        </row>
        <row r="1512">
          <cell r="D1512" t="str">
            <v>Filled</v>
          </cell>
          <cell r="F1512">
            <v>32</v>
          </cell>
        </row>
        <row r="1513">
          <cell r="D1513" t="str">
            <v>Filled</v>
          </cell>
          <cell r="F1513">
            <v>32</v>
          </cell>
        </row>
        <row r="1514">
          <cell r="D1514" t="str">
            <v>Filled</v>
          </cell>
          <cell r="F1514">
            <v>32</v>
          </cell>
        </row>
        <row r="1515">
          <cell r="D1515" t="str">
            <v>Filled</v>
          </cell>
          <cell r="F1515">
            <v>32</v>
          </cell>
        </row>
        <row r="1516">
          <cell r="D1516" t="str">
            <v>Filled</v>
          </cell>
          <cell r="F1516">
            <v>32</v>
          </cell>
        </row>
        <row r="1517">
          <cell r="D1517" t="str">
            <v>Filled</v>
          </cell>
          <cell r="F1517">
            <v>32</v>
          </cell>
        </row>
        <row r="1518">
          <cell r="D1518" t="str">
            <v>Filled</v>
          </cell>
          <cell r="F1518">
            <v>32</v>
          </cell>
        </row>
        <row r="1519">
          <cell r="D1519" t="str">
            <v>Filled</v>
          </cell>
          <cell r="F1519">
            <v>33</v>
          </cell>
        </row>
        <row r="1520">
          <cell r="D1520" t="str">
            <v>Filled</v>
          </cell>
          <cell r="F1520">
            <v>32</v>
          </cell>
        </row>
        <row r="1521">
          <cell r="D1521" t="str">
            <v>Filled</v>
          </cell>
          <cell r="F1521">
            <v>32</v>
          </cell>
        </row>
        <row r="1522">
          <cell r="D1522" t="str">
            <v>Filled</v>
          </cell>
          <cell r="F1522">
            <v>32</v>
          </cell>
        </row>
        <row r="1523">
          <cell r="D1523" t="str">
            <v>Filled</v>
          </cell>
          <cell r="F1523">
            <v>32</v>
          </cell>
        </row>
        <row r="1524">
          <cell r="D1524" t="str">
            <v>Filled</v>
          </cell>
          <cell r="F1524">
            <v>33</v>
          </cell>
        </row>
        <row r="1525">
          <cell r="D1525" t="str">
            <v>Filled</v>
          </cell>
          <cell r="F1525">
            <v>32</v>
          </cell>
        </row>
        <row r="1526">
          <cell r="D1526" t="str">
            <v>Filled</v>
          </cell>
          <cell r="F1526">
            <v>32</v>
          </cell>
        </row>
        <row r="1527">
          <cell r="D1527" t="str">
            <v>Filled</v>
          </cell>
          <cell r="F1527">
            <v>32</v>
          </cell>
        </row>
        <row r="1528">
          <cell r="D1528" t="str">
            <v>Filled</v>
          </cell>
          <cell r="F1528">
            <v>32</v>
          </cell>
        </row>
        <row r="1529">
          <cell r="D1529" t="str">
            <v>Filled</v>
          </cell>
          <cell r="F1529">
            <v>36</v>
          </cell>
        </row>
        <row r="1530">
          <cell r="D1530" t="str">
            <v>Filled</v>
          </cell>
          <cell r="F1530">
            <v>32</v>
          </cell>
        </row>
        <row r="1531">
          <cell r="D1531" t="str">
            <v>Filled</v>
          </cell>
          <cell r="F1531">
            <v>33</v>
          </cell>
        </row>
        <row r="1532">
          <cell r="D1532" t="str">
            <v>Filled</v>
          </cell>
          <cell r="F1532">
            <v>32</v>
          </cell>
        </row>
        <row r="1533">
          <cell r="D1533" t="str">
            <v>Filled</v>
          </cell>
          <cell r="F1533">
            <v>32</v>
          </cell>
        </row>
        <row r="1534">
          <cell r="D1534" t="str">
            <v>Filled</v>
          </cell>
          <cell r="F1534">
            <v>33</v>
          </cell>
        </row>
        <row r="1535">
          <cell r="D1535" t="str">
            <v>Filled</v>
          </cell>
          <cell r="F1535">
            <v>32</v>
          </cell>
        </row>
        <row r="1536">
          <cell r="D1536" t="str">
            <v>Filled</v>
          </cell>
          <cell r="F1536">
            <v>35</v>
          </cell>
        </row>
        <row r="1537">
          <cell r="D1537" t="str">
            <v>Filled</v>
          </cell>
          <cell r="F1537">
            <v>35</v>
          </cell>
        </row>
        <row r="1538">
          <cell r="D1538" t="str">
            <v>Filled</v>
          </cell>
          <cell r="F1538">
            <v>32</v>
          </cell>
        </row>
        <row r="1539">
          <cell r="D1539" t="str">
            <v>Filled</v>
          </cell>
          <cell r="F1539">
            <v>32</v>
          </cell>
        </row>
        <row r="1540">
          <cell r="D1540" t="str">
            <v>Filled</v>
          </cell>
          <cell r="F1540">
            <v>33</v>
          </cell>
        </row>
        <row r="1541">
          <cell r="D1541" t="str">
            <v>Filled</v>
          </cell>
          <cell r="F1541">
            <v>32</v>
          </cell>
        </row>
        <row r="1542">
          <cell r="D1542" t="str">
            <v>Filled</v>
          </cell>
          <cell r="F1542">
            <v>32</v>
          </cell>
        </row>
        <row r="1543">
          <cell r="D1543" t="str">
            <v>Filled</v>
          </cell>
          <cell r="F1543">
            <v>32</v>
          </cell>
        </row>
        <row r="1544">
          <cell r="D1544" t="str">
            <v>Filled</v>
          </cell>
          <cell r="F1544">
            <v>32</v>
          </cell>
        </row>
        <row r="1545">
          <cell r="D1545" t="str">
            <v>Filled</v>
          </cell>
          <cell r="F1545">
            <v>33</v>
          </cell>
        </row>
        <row r="1546">
          <cell r="D1546" t="str">
            <v>Filled</v>
          </cell>
          <cell r="F1546">
            <v>33</v>
          </cell>
        </row>
        <row r="1547">
          <cell r="D1547" t="str">
            <v>Filled</v>
          </cell>
          <cell r="F1547">
            <v>33</v>
          </cell>
        </row>
        <row r="1548">
          <cell r="D1548" t="str">
            <v>Filled</v>
          </cell>
          <cell r="F1548">
            <v>33</v>
          </cell>
        </row>
        <row r="1549">
          <cell r="D1549" t="str">
            <v>Filled</v>
          </cell>
          <cell r="F1549">
            <v>33</v>
          </cell>
        </row>
        <row r="1550">
          <cell r="D1550" t="str">
            <v>Filled</v>
          </cell>
          <cell r="F1550">
            <v>33</v>
          </cell>
        </row>
        <row r="1551">
          <cell r="D1551" t="str">
            <v>Filled</v>
          </cell>
          <cell r="F1551">
            <v>33</v>
          </cell>
        </row>
        <row r="1552">
          <cell r="D1552" t="str">
            <v>Filled</v>
          </cell>
          <cell r="F1552">
            <v>33</v>
          </cell>
        </row>
        <row r="1553">
          <cell r="D1553" t="str">
            <v>Filled</v>
          </cell>
          <cell r="F1553">
            <v>33</v>
          </cell>
        </row>
        <row r="1554">
          <cell r="D1554" t="str">
            <v>Filled</v>
          </cell>
          <cell r="F1554">
            <v>33</v>
          </cell>
        </row>
        <row r="1555">
          <cell r="D1555" t="str">
            <v>Filled</v>
          </cell>
          <cell r="F1555">
            <v>33</v>
          </cell>
        </row>
        <row r="1556">
          <cell r="D1556" t="str">
            <v>Filled</v>
          </cell>
          <cell r="F1556">
            <v>33</v>
          </cell>
        </row>
        <row r="1557">
          <cell r="D1557" t="str">
            <v>Filled</v>
          </cell>
          <cell r="F1557">
            <v>33</v>
          </cell>
        </row>
        <row r="1558">
          <cell r="D1558" t="str">
            <v>Filled</v>
          </cell>
          <cell r="F1558">
            <v>33</v>
          </cell>
        </row>
        <row r="1559">
          <cell r="D1559" t="str">
            <v>Filled</v>
          </cell>
          <cell r="F1559">
            <v>33</v>
          </cell>
        </row>
        <row r="1560">
          <cell r="D1560" t="str">
            <v>Filled</v>
          </cell>
          <cell r="F1560">
            <v>35</v>
          </cell>
        </row>
        <row r="1561">
          <cell r="D1561" t="str">
            <v>Filled</v>
          </cell>
          <cell r="F1561">
            <v>33</v>
          </cell>
        </row>
        <row r="1562">
          <cell r="D1562" t="str">
            <v>Filled</v>
          </cell>
          <cell r="F1562">
            <v>33</v>
          </cell>
        </row>
        <row r="1563">
          <cell r="D1563" t="str">
            <v>Filled</v>
          </cell>
          <cell r="F1563">
            <v>33</v>
          </cell>
        </row>
        <row r="1564">
          <cell r="D1564" t="str">
            <v>Filled</v>
          </cell>
          <cell r="F1564">
            <v>33</v>
          </cell>
        </row>
        <row r="1565">
          <cell r="D1565" t="str">
            <v>Filled</v>
          </cell>
          <cell r="F1565">
            <v>33</v>
          </cell>
        </row>
        <row r="1566">
          <cell r="D1566" t="str">
            <v>Filled</v>
          </cell>
          <cell r="F1566">
            <v>34</v>
          </cell>
        </row>
        <row r="1567">
          <cell r="D1567" t="str">
            <v>Filled</v>
          </cell>
          <cell r="F1567">
            <v>34</v>
          </cell>
        </row>
        <row r="1568">
          <cell r="D1568" t="str">
            <v>Filled</v>
          </cell>
          <cell r="F1568">
            <v>33</v>
          </cell>
        </row>
        <row r="1569">
          <cell r="D1569" t="str">
            <v>Filled</v>
          </cell>
          <cell r="F1569">
            <v>34</v>
          </cell>
        </row>
        <row r="1570">
          <cell r="D1570" t="str">
            <v>Filled</v>
          </cell>
          <cell r="F1570">
            <v>34</v>
          </cell>
        </row>
        <row r="1571">
          <cell r="D1571" t="str">
            <v>Filled</v>
          </cell>
          <cell r="F1571">
            <v>33</v>
          </cell>
        </row>
        <row r="1572">
          <cell r="D1572" t="str">
            <v>Filled</v>
          </cell>
          <cell r="F1572">
            <v>34</v>
          </cell>
        </row>
        <row r="1573">
          <cell r="D1573" t="str">
            <v>Filled</v>
          </cell>
          <cell r="F1573">
            <v>33</v>
          </cell>
        </row>
        <row r="1574">
          <cell r="D1574" t="str">
            <v>Filled</v>
          </cell>
          <cell r="F1574">
            <v>35</v>
          </cell>
        </row>
        <row r="1575">
          <cell r="D1575" t="str">
            <v>Filled</v>
          </cell>
          <cell r="F1575">
            <v>33</v>
          </cell>
        </row>
        <row r="1576">
          <cell r="D1576" t="str">
            <v>Filled</v>
          </cell>
          <cell r="F1576">
            <v>33</v>
          </cell>
        </row>
        <row r="1577">
          <cell r="D1577" t="str">
            <v>Filled</v>
          </cell>
          <cell r="F1577">
            <v>34</v>
          </cell>
        </row>
        <row r="1578">
          <cell r="D1578" t="str">
            <v>Filled</v>
          </cell>
          <cell r="F1578">
            <v>34</v>
          </cell>
        </row>
        <row r="1579">
          <cell r="D1579" t="str">
            <v>Filled</v>
          </cell>
          <cell r="F1579">
            <v>33</v>
          </cell>
        </row>
        <row r="1580">
          <cell r="D1580" t="str">
            <v>Filled</v>
          </cell>
          <cell r="F1580">
            <v>32</v>
          </cell>
        </row>
        <row r="1581">
          <cell r="D1581" t="str">
            <v>Filled</v>
          </cell>
          <cell r="F1581">
            <v>32</v>
          </cell>
        </row>
        <row r="1582">
          <cell r="D1582" t="str">
            <v>Filled</v>
          </cell>
          <cell r="F1582">
            <v>33</v>
          </cell>
        </row>
        <row r="1583">
          <cell r="D1583" t="str">
            <v>Filled</v>
          </cell>
          <cell r="F1583">
            <v>33</v>
          </cell>
        </row>
        <row r="1584">
          <cell r="D1584" t="str">
            <v>Filled</v>
          </cell>
          <cell r="F1584">
            <v>33</v>
          </cell>
        </row>
        <row r="1585">
          <cell r="D1585" t="str">
            <v>Filled</v>
          </cell>
          <cell r="F1585">
            <v>33</v>
          </cell>
        </row>
        <row r="1586">
          <cell r="D1586" t="str">
            <v>Filled</v>
          </cell>
          <cell r="F1586">
            <v>33</v>
          </cell>
        </row>
        <row r="1587">
          <cell r="D1587" t="str">
            <v>Filled</v>
          </cell>
          <cell r="F1587">
            <v>34</v>
          </cell>
        </row>
        <row r="1588">
          <cell r="D1588" t="str">
            <v>Filled</v>
          </cell>
          <cell r="F1588">
            <v>34</v>
          </cell>
        </row>
        <row r="1589">
          <cell r="D1589" t="str">
            <v>Filled</v>
          </cell>
          <cell r="F1589">
            <v>34</v>
          </cell>
        </row>
        <row r="1590">
          <cell r="D1590" t="str">
            <v>Filled</v>
          </cell>
          <cell r="F1590">
            <v>34</v>
          </cell>
        </row>
        <row r="1591">
          <cell r="D1591" t="str">
            <v>Filled</v>
          </cell>
          <cell r="F1591">
            <v>34</v>
          </cell>
        </row>
        <row r="1592">
          <cell r="D1592" t="str">
            <v>Filled</v>
          </cell>
          <cell r="F1592">
            <v>35</v>
          </cell>
        </row>
        <row r="1593">
          <cell r="D1593" t="str">
            <v>Filled</v>
          </cell>
          <cell r="F1593">
            <v>35</v>
          </cell>
        </row>
        <row r="1594">
          <cell r="D1594" t="str">
            <v>Filled</v>
          </cell>
          <cell r="F1594">
            <v>34</v>
          </cell>
        </row>
        <row r="1595">
          <cell r="D1595" t="str">
            <v>Filled</v>
          </cell>
          <cell r="F1595">
            <v>34</v>
          </cell>
        </row>
        <row r="1596">
          <cell r="D1596" t="str">
            <v>Filled</v>
          </cell>
          <cell r="F1596">
            <v>34</v>
          </cell>
        </row>
        <row r="1597">
          <cell r="D1597" t="str">
            <v>Filled</v>
          </cell>
          <cell r="F1597">
            <v>34</v>
          </cell>
        </row>
        <row r="1598">
          <cell r="D1598" t="str">
            <v>Filled</v>
          </cell>
          <cell r="F1598">
            <v>34</v>
          </cell>
        </row>
        <row r="1599">
          <cell r="D1599" t="str">
            <v>Filled</v>
          </cell>
          <cell r="F1599">
            <v>34</v>
          </cell>
        </row>
        <row r="1600">
          <cell r="D1600" t="str">
            <v>Filled</v>
          </cell>
          <cell r="F1600">
            <v>34</v>
          </cell>
        </row>
        <row r="1601">
          <cell r="D1601" t="str">
            <v>Filled</v>
          </cell>
          <cell r="F1601">
            <v>34</v>
          </cell>
        </row>
        <row r="1602">
          <cell r="D1602" t="str">
            <v>Filled</v>
          </cell>
          <cell r="F1602">
            <v>34</v>
          </cell>
        </row>
        <row r="1603">
          <cell r="D1603" t="str">
            <v>Filled</v>
          </cell>
          <cell r="F1603">
            <v>35</v>
          </cell>
        </row>
        <row r="1604">
          <cell r="D1604" t="str">
            <v>Filled</v>
          </cell>
          <cell r="F1604">
            <v>34</v>
          </cell>
        </row>
        <row r="1605">
          <cell r="D1605" t="str">
            <v>Filled</v>
          </cell>
          <cell r="F1605">
            <v>34</v>
          </cell>
        </row>
        <row r="1606">
          <cell r="D1606" t="str">
            <v>Filled</v>
          </cell>
          <cell r="F1606">
            <v>34</v>
          </cell>
        </row>
        <row r="1607">
          <cell r="D1607" t="str">
            <v>Filled</v>
          </cell>
          <cell r="F1607">
            <v>34</v>
          </cell>
        </row>
        <row r="1608">
          <cell r="D1608" t="str">
            <v>Filled</v>
          </cell>
          <cell r="F1608">
            <v>34</v>
          </cell>
        </row>
        <row r="1609">
          <cell r="D1609" t="str">
            <v>Filled</v>
          </cell>
          <cell r="F1609">
            <v>34</v>
          </cell>
        </row>
        <row r="1610">
          <cell r="D1610" t="str">
            <v>Filled</v>
          </cell>
          <cell r="F1610">
            <v>34</v>
          </cell>
        </row>
        <row r="1611">
          <cell r="D1611" t="str">
            <v>Filled</v>
          </cell>
          <cell r="F1611">
            <v>34</v>
          </cell>
        </row>
        <row r="1612">
          <cell r="D1612" t="str">
            <v>Filled</v>
          </cell>
          <cell r="F1612">
            <v>35</v>
          </cell>
        </row>
        <row r="1613">
          <cell r="D1613" t="str">
            <v>Filled</v>
          </cell>
          <cell r="F1613">
            <v>35</v>
          </cell>
        </row>
        <row r="1614">
          <cell r="D1614" t="str">
            <v>Filled</v>
          </cell>
          <cell r="F1614">
            <v>35</v>
          </cell>
        </row>
        <row r="1615">
          <cell r="D1615" t="str">
            <v>Filled</v>
          </cell>
          <cell r="F1615">
            <v>34</v>
          </cell>
        </row>
        <row r="1616">
          <cell r="D1616" t="str">
            <v>Filled</v>
          </cell>
          <cell r="F1616">
            <v>34</v>
          </cell>
        </row>
        <row r="1617">
          <cell r="D1617" t="str">
            <v>Filled</v>
          </cell>
          <cell r="F1617">
            <v>35</v>
          </cell>
        </row>
        <row r="1618">
          <cell r="D1618" t="str">
            <v>Filled</v>
          </cell>
          <cell r="F1618">
            <v>35</v>
          </cell>
        </row>
        <row r="1619">
          <cell r="D1619" t="str">
            <v>Filled</v>
          </cell>
          <cell r="F1619">
            <v>34</v>
          </cell>
        </row>
        <row r="1620">
          <cell r="D1620" t="str">
            <v>Filled</v>
          </cell>
          <cell r="F1620">
            <v>34</v>
          </cell>
        </row>
        <row r="1621">
          <cell r="D1621" t="str">
            <v>Filled</v>
          </cell>
          <cell r="F1621">
            <v>35</v>
          </cell>
        </row>
        <row r="1622">
          <cell r="D1622" t="str">
            <v>Filled</v>
          </cell>
          <cell r="F1622">
            <v>35</v>
          </cell>
        </row>
        <row r="1623">
          <cell r="D1623" t="str">
            <v>Filled</v>
          </cell>
          <cell r="F1623">
            <v>35</v>
          </cell>
        </row>
        <row r="1624">
          <cell r="D1624" t="str">
            <v>Filled</v>
          </cell>
          <cell r="F1624">
            <v>35</v>
          </cell>
        </row>
        <row r="1625">
          <cell r="D1625" t="str">
            <v>Filled</v>
          </cell>
          <cell r="F1625">
            <v>36</v>
          </cell>
        </row>
        <row r="1626">
          <cell r="D1626" t="str">
            <v>Filled</v>
          </cell>
          <cell r="F1626">
            <v>35</v>
          </cell>
        </row>
        <row r="1627">
          <cell r="D1627" t="str">
            <v>Filled</v>
          </cell>
          <cell r="F1627">
            <v>35</v>
          </cell>
        </row>
        <row r="1628">
          <cell r="D1628" t="str">
            <v>Filled</v>
          </cell>
          <cell r="F1628">
            <v>35</v>
          </cell>
        </row>
        <row r="1629">
          <cell r="D1629" t="str">
            <v>Filled</v>
          </cell>
          <cell r="F1629">
            <v>35</v>
          </cell>
        </row>
        <row r="1630">
          <cell r="D1630" t="str">
            <v>Filled</v>
          </cell>
          <cell r="F1630">
            <v>35</v>
          </cell>
        </row>
        <row r="1631">
          <cell r="D1631" t="str">
            <v>Filled</v>
          </cell>
          <cell r="F1631">
            <v>35</v>
          </cell>
        </row>
        <row r="1632">
          <cell r="D1632" t="str">
            <v>Filled</v>
          </cell>
          <cell r="F1632">
            <v>35</v>
          </cell>
        </row>
        <row r="1633">
          <cell r="D1633" t="str">
            <v>Filled</v>
          </cell>
          <cell r="F1633">
            <v>35</v>
          </cell>
        </row>
        <row r="1634">
          <cell r="D1634" t="str">
            <v>Filled</v>
          </cell>
          <cell r="F1634">
            <v>35</v>
          </cell>
        </row>
        <row r="1635">
          <cell r="D1635" t="str">
            <v>Filled</v>
          </cell>
          <cell r="F1635">
            <v>35</v>
          </cell>
        </row>
        <row r="1636">
          <cell r="D1636" t="str">
            <v>Filled</v>
          </cell>
          <cell r="F1636">
            <v>36</v>
          </cell>
        </row>
        <row r="1637">
          <cell r="D1637" t="str">
            <v>Filled</v>
          </cell>
          <cell r="F1637">
            <v>35</v>
          </cell>
        </row>
        <row r="1638">
          <cell r="D1638" t="str">
            <v>Filled</v>
          </cell>
          <cell r="F1638">
            <v>35</v>
          </cell>
        </row>
        <row r="1639">
          <cell r="D1639" t="str">
            <v>Filled</v>
          </cell>
          <cell r="F1639">
            <v>35</v>
          </cell>
        </row>
        <row r="1640">
          <cell r="D1640" t="str">
            <v>Filled</v>
          </cell>
          <cell r="F1640">
            <v>35</v>
          </cell>
        </row>
        <row r="1641">
          <cell r="D1641" t="str">
            <v>Filled</v>
          </cell>
          <cell r="F1641">
            <v>35</v>
          </cell>
        </row>
        <row r="1642">
          <cell r="D1642" t="str">
            <v>Filled</v>
          </cell>
          <cell r="F1642">
            <v>35</v>
          </cell>
        </row>
        <row r="1643">
          <cell r="D1643" t="str">
            <v>Filled</v>
          </cell>
          <cell r="F1643">
            <v>35</v>
          </cell>
        </row>
        <row r="1644">
          <cell r="D1644" t="str">
            <v>Filled</v>
          </cell>
          <cell r="F1644">
            <v>35</v>
          </cell>
        </row>
        <row r="1645">
          <cell r="D1645" t="str">
            <v>Filled</v>
          </cell>
          <cell r="F1645">
            <v>35</v>
          </cell>
        </row>
        <row r="1646">
          <cell r="D1646" t="str">
            <v>Filled</v>
          </cell>
          <cell r="F1646">
            <v>35</v>
          </cell>
        </row>
        <row r="1647">
          <cell r="D1647" t="str">
            <v>Filled</v>
          </cell>
          <cell r="F1647">
            <v>35</v>
          </cell>
        </row>
        <row r="1648">
          <cell r="D1648" t="str">
            <v>Filled</v>
          </cell>
          <cell r="F1648">
            <v>35</v>
          </cell>
        </row>
        <row r="1649">
          <cell r="D1649" t="str">
            <v>Filled</v>
          </cell>
          <cell r="F1649">
            <v>36</v>
          </cell>
        </row>
        <row r="1650">
          <cell r="D1650" t="str">
            <v>Filled</v>
          </cell>
          <cell r="F1650">
            <v>36</v>
          </cell>
        </row>
        <row r="1651">
          <cell r="D1651" t="str">
            <v>Filled</v>
          </cell>
          <cell r="F1651">
            <v>36</v>
          </cell>
        </row>
        <row r="1652">
          <cell r="D1652" t="str">
            <v>Filled</v>
          </cell>
          <cell r="F1652">
            <v>36</v>
          </cell>
        </row>
        <row r="1653">
          <cell r="D1653" t="str">
            <v>Filled</v>
          </cell>
          <cell r="F1653">
            <v>36</v>
          </cell>
        </row>
        <row r="1654">
          <cell r="D1654" t="str">
            <v>Filled</v>
          </cell>
          <cell r="F1654">
            <v>37</v>
          </cell>
        </row>
        <row r="1655">
          <cell r="D1655" t="str">
            <v>Filled</v>
          </cell>
          <cell r="F1655">
            <v>37</v>
          </cell>
        </row>
        <row r="1656">
          <cell r="D1656" t="str">
            <v>Filled</v>
          </cell>
          <cell r="F1656">
            <v>35</v>
          </cell>
        </row>
        <row r="1657">
          <cell r="D1657" t="str">
            <v>Filled</v>
          </cell>
          <cell r="F1657">
            <v>36</v>
          </cell>
        </row>
        <row r="1658">
          <cell r="D1658" t="str">
            <v>Filled</v>
          </cell>
          <cell r="F1658">
            <v>36</v>
          </cell>
        </row>
        <row r="1659">
          <cell r="D1659" t="str">
            <v>Filled</v>
          </cell>
          <cell r="F1659">
            <v>35</v>
          </cell>
        </row>
        <row r="1660">
          <cell r="D1660" t="str">
            <v>Filled</v>
          </cell>
          <cell r="F1660">
            <v>36</v>
          </cell>
        </row>
        <row r="1661">
          <cell r="D1661" t="str">
            <v>Filled</v>
          </cell>
          <cell r="F1661">
            <v>36</v>
          </cell>
        </row>
        <row r="1662">
          <cell r="D1662" t="str">
            <v>Filled</v>
          </cell>
          <cell r="F1662">
            <v>35</v>
          </cell>
        </row>
        <row r="1663">
          <cell r="D1663" t="str">
            <v>Filled</v>
          </cell>
          <cell r="F1663">
            <v>35</v>
          </cell>
        </row>
        <row r="1664">
          <cell r="D1664" t="str">
            <v>Filled</v>
          </cell>
          <cell r="F1664">
            <v>35</v>
          </cell>
        </row>
        <row r="1665">
          <cell r="D1665" t="str">
            <v>Filled</v>
          </cell>
          <cell r="F1665">
            <v>35</v>
          </cell>
        </row>
        <row r="1666">
          <cell r="D1666" t="str">
            <v>Filled</v>
          </cell>
          <cell r="F1666">
            <v>35</v>
          </cell>
        </row>
        <row r="1667">
          <cell r="D1667" t="str">
            <v>Filled</v>
          </cell>
          <cell r="F1667">
            <v>35</v>
          </cell>
        </row>
        <row r="1668">
          <cell r="D1668" t="str">
            <v>Filled</v>
          </cell>
          <cell r="F1668">
            <v>35</v>
          </cell>
        </row>
        <row r="1669">
          <cell r="D1669" t="str">
            <v>Filled</v>
          </cell>
          <cell r="F1669">
            <v>35</v>
          </cell>
        </row>
        <row r="1670">
          <cell r="D1670" t="str">
            <v>Filled</v>
          </cell>
          <cell r="F1670">
            <v>36</v>
          </cell>
        </row>
        <row r="1671">
          <cell r="D1671" t="str">
            <v>Filled</v>
          </cell>
          <cell r="F1671">
            <v>36</v>
          </cell>
        </row>
        <row r="1672">
          <cell r="D1672" t="str">
            <v>Filled</v>
          </cell>
          <cell r="F1672">
            <v>36</v>
          </cell>
        </row>
        <row r="1673">
          <cell r="D1673" t="str">
            <v>Filled</v>
          </cell>
          <cell r="F1673">
            <v>36</v>
          </cell>
        </row>
        <row r="1674">
          <cell r="D1674" t="str">
            <v>Filled</v>
          </cell>
          <cell r="F1674">
            <v>36</v>
          </cell>
        </row>
        <row r="1675">
          <cell r="D1675" t="str">
            <v>Filled</v>
          </cell>
          <cell r="F1675">
            <v>36</v>
          </cell>
        </row>
        <row r="1676">
          <cell r="D1676" t="str">
            <v>Filled</v>
          </cell>
          <cell r="F1676">
            <v>36</v>
          </cell>
        </row>
        <row r="1677">
          <cell r="D1677" t="str">
            <v>Filled</v>
          </cell>
          <cell r="F1677">
            <v>36</v>
          </cell>
        </row>
        <row r="1678">
          <cell r="D1678" t="str">
            <v>Filled</v>
          </cell>
          <cell r="F1678">
            <v>36</v>
          </cell>
        </row>
        <row r="1679">
          <cell r="D1679" t="str">
            <v>Filled</v>
          </cell>
          <cell r="F1679">
            <v>36</v>
          </cell>
        </row>
        <row r="1680">
          <cell r="D1680" t="str">
            <v>Filled</v>
          </cell>
          <cell r="F1680">
            <v>36</v>
          </cell>
        </row>
        <row r="1681">
          <cell r="D1681" t="str">
            <v>Filled</v>
          </cell>
          <cell r="F1681">
            <v>36</v>
          </cell>
        </row>
        <row r="1682">
          <cell r="D1682" t="str">
            <v>Filled</v>
          </cell>
          <cell r="F1682">
            <v>36</v>
          </cell>
        </row>
        <row r="1683">
          <cell r="D1683" t="str">
            <v>Filled</v>
          </cell>
          <cell r="F1683">
            <v>36</v>
          </cell>
        </row>
        <row r="1684">
          <cell r="D1684" t="str">
            <v>Filled</v>
          </cell>
          <cell r="F1684">
            <v>36</v>
          </cell>
        </row>
        <row r="1685">
          <cell r="D1685" t="str">
            <v>Filled</v>
          </cell>
          <cell r="F1685">
            <v>36</v>
          </cell>
        </row>
        <row r="1686">
          <cell r="D1686" t="str">
            <v>Filled</v>
          </cell>
          <cell r="F1686">
            <v>37</v>
          </cell>
        </row>
        <row r="1687">
          <cell r="D1687" t="str">
            <v>Filled</v>
          </cell>
          <cell r="F1687">
            <v>37</v>
          </cell>
        </row>
        <row r="1688">
          <cell r="D1688" t="str">
            <v>Filled</v>
          </cell>
          <cell r="F1688">
            <v>36</v>
          </cell>
        </row>
        <row r="1689">
          <cell r="D1689" t="str">
            <v>Filled</v>
          </cell>
          <cell r="F1689">
            <v>36</v>
          </cell>
        </row>
        <row r="1690">
          <cell r="D1690" t="str">
            <v>Filled</v>
          </cell>
          <cell r="F1690">
            <v>36</v>
          </cell>
        </row>
        <row r="1691">
          <cell r="D1691" t="str">
            <v>Filled</v>
          </cell>
          <cell r="F1691">
            <v>36</v>
          </cell>
        </row>
        <row r="1692">
          <cell r="D1692" t="str">
            <v>Filled</v>
          </cell>
          <cell r="F1692">
            <v>36</v>
          </cell>
        </row>
        <row r="1693">
          <cell r="D1693" t="str">
            <v>Filled</v>
          </cell>
          <cell r="F1693">
            <v>36</v>
          </cell>
        </row>
        <row r="1694">
          <cell r="D1694" t="str">
            <v>Filled</v>
          </cell>
          <cell r="F1694">
            <v>36</v>
          </cell>
        </row>
        <row r="1695">
          <cell r="D1695" t="str">
            <v>Filled</v>
          </cell>
          <cell r="F1695">
            <v>36</v>
          </cell>
        </row>
        <row r="1696">
          <cell r="D1696" t="str">
            <v>Filled</v>
          </cell>
          <cell r="F1696">
            <v>36</v>
          </cell>
        </row>
        <row r="1697">
          <cell r="D1697" t="str">
            <v>Filled</v>
          </cell>
          <cell r="F1697">
            <v>36</v>
          </cell>
        </row>
        <row r="1698">
          <cell r="D1698" t="str">
            <v>Filled</v>
          </cell>
          <cell r="F1698">
            <v>36</v>
          </cell>
        </row>
        <row r="1699">
          <cell r="D1699" t="str">
            <v>Filled</v>
          </cell>
          <cell r="F1699">
            <v>36</v>
          </cell>
        </row>
        <row r="1700">
          <cell r="D1700" t="str">
            <v>Filled</v>
          </cell>
          <cell r="F1700">
            <v>36</v>
          </cell>
        </row>
        <row r="1701">
          <cell r="D1701" t="str">
            <v>Filled</v>
          </cell>
          <cell r="F1701">
            <v>36</v>
          </cell>
        </row>
        <row r="1702">
          <cell r="D1702" t="str">
            <v>Filled</v>
          </cell>
          <cell r="F1702">
            <v>36</v>
          </cell>
        </row>
        <row r="1703">
          <cell r="D1703" t="str">
            <v>Filled</v>
          </cell>
          <cell r="F1703">
            <v>36</v>
          </cell>
        </row>
        <row r="1704">
          <cell r="D1704" t="str">
            <v>Filled</v>
          </cell>
          <cell r="F1704">
            <v>37</v>
          </cell>
        </row>
        <row r="1705">
          <cell r="D1705" t="str">
            <v>Filled</v>
          </cell>
          <cell r="F1705">
            <v>37</v>
          </cell>
        </row>
        <row r="1706">
          <cell r="D1706" t="str">
            <v>Filled</v>
          </cell>
          <cell r="F1706">
            <v>37</v>
          </cell>
        </row>
        <row r="1707">
          <cell r="D1707" t="str">
            <v>Filled</v>
          </cell>
          <cell r="F1707">
            <v>37</v>
          </cell>
        </row>
        <row r="1708">
          <cell r="D1708" t="str">
            <v>Filled</v>
          </cell>
          <cell r="F1708">
            <v>37</v>
          </cell>
        </row>
        <row r="1709">
          <cell r="D1709" t="str">
            <v>Filled</v>
          </cell>
          <cell r="F1709">
            <v>37</v>
          </cell>
        </row>
        <row r="1710">
          <cell r="D1710" t="str">
            <v>Filled</v>
          </cell>
          <cell r="F1710">
            <v>37</v>
          </cell>
        </row>
        <row r="1711">
          <cell r="D1711" t="str">
            <v>Filled</v>
          </cell>
          <cell r="F1711">
            <v>37</v>
          </cell>
        </row>
      </sheetData>
      <sheetData sheetId="1" refreshError="1"/>
      <sheetData sheetId="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wData"/>
      <sheetName val="AggData"/>
      <sheetName val="Chart"/>
    </sheetNames>
    <sheetDataSet>
      <sheetData sheetId="0">
        <row r="2">
          <cell r="D2" t="str">
            <v>Filled</v>
          </cell>
          <cell r="F2">
            <v>3</v>
          </cell>
        </row>
        <row r="3">
          <cell r="D3" t="str">
            <v>Filled</v>
          </cell>
          <cell r="F3">
            <v>3</v>
          </cell>
        </row>
        <row r="4">
          <cell r="D4" t="str">
            <v>Filled</v>
          </cell>
          <cell r="F4">
            <v>3</v>
          </cell>
        </row>
        <row r="5">
          <cell r="D5" t="str">
            <v>Filled</v>
          </cell>
          <cell r="F5">
            <v>1</v>
          </cell>
        </row>
        <row r="6">
          <cell r="D6" t="str">
            <v>Filled</v>
          </cell>
          <cell r="F6">
            <v>2</v>
          </cell>
        </row>
        <row r="7">
          <cell r="D7" t="str">
            <v>Filled</v>
          </cell>
          <cell r="F7">
            <v>2</v>
          </cell>
        </row>
        <row r="8">
          <cell r="D8" t="str">
            <v>Filled</v>
          </cell>
          <cell r="F8">
            <v>2</v>
          </cell>
        </row>
        <row r="9">
          <cell r="D9" t="str">
            <v>Filled</v>
          </cell>
          <cell r="F9">
            <v>2</v>
          </cell>
        </row>
        <row r="10">
          <cell r="D10" t="str">
            <v>Filled</v>
          </cell>
          <cell r="F10">
            <v>2</v>
          </cell>
        </row>
        <row r="11">
          <cell r="D11" t="str">
            <v>Filled</v>
          </cell>
          <cell r="F11">
            <v>3</v>
          </cell>
        </row>
        <row r="12">
          <cell r="D12" t="str">
            <v>Filled</v>
          </cell>
          <cell r="F12">
            <v>3</v>
          </cell>
        </row>
        <row r="13">
          <cell r="D13" t="str">
            <v>Filled</v>
          </cell>
          <cell r="F13">
            <v>3</v>
          </cell>
        </row>
        <row r="14">
          <cell r="D14" t="str">
            <v>Filled</v>
          </cell>
          <cell r="F14">
            <v>3</v>
          </cell>
        </row>
        <row r="15">
          <cell r="D15" t="str">
            <v>Filled</v>
          </cell>
          <cell r="F15">
            <v>3</v>
          </cell>
        </row>
        <row r="16">
          <cell r="D16" t="str">
            <v>Filled</v>
          </cell>
          <cell r="F16">
            <v>4</v>
          </cell>
        </row>
        <row r="17">
          <cell r="D17" t="str">
            <v>Filled</v>
          </cell>
          <cell r="F17">
            <v>4</v>
          </cell>
        </row>
        <row r="18">
          <cell r="D18" t="str">
            <v>Filled</v>
          </cell>
          <cell r="F18">
            <v>4</v>
          </cell>
        </row>
        <row r="19">
          <cell r="D19" t="str">
            <v>Filled</v>
          </cell>
          <cell r="F19">
            <v>4</v>
          </cell>
        </row>
        <row r="20">
          <cell r="D20" t="str">
            <v>Filled</v>
          </cell>
          <cell r="F20">
            <v>4</v>
          </cell>
        </row>
        <row r="21">
          <cell r="D21" t="str">
            <v>Filled</v>
          </cell>
          <cell r="F21">
            <v>5</v>
          </cell>
        </row>
        <row r="22">
          <cell r="D22" t="str">
            <v>Filled</v>
          </cell>
          <cell r="F22">
            <v>5</v>
          </cell>
        </row>
        <row r="23">
          <cell r="D23" t="str">
            <v>Filled</v>
          </cell>
          <cell r="F23">
            <v>5</v>
          </cell>
        </row>
        <row r="24">
          <cell r="D24" t="str">
            <v>Filled</v>
          </cell>
          <cell r="F24">
            <v>2</v>
          </cell>
        </row>
        <row r="25">
          <cell r="D25" t="str">
            <v>Filled</v>
          </cell>
          <cell r="F25">
            <v>3</v>
          </cell>
        </row>
        <row r="26">
          <cell r="D26" t="str">
            <v>Filled</v>
          </cell>
          <cell r="F26">
            <v>1</v>
          </cell>
        </row>
        <row r="27">
          <cell r="D27" t="str">
            <v>Filled</v>
          </cell>
          <cell r="F27">
            <v>2</v>
          </cell>
        </row>
        <row r="28">
          <cell r="D28" t="str">
            <v>Filled</v>
          </cell>
          <cell r="F28">
            <v>2</v>
          </cell>
        </row>
        <row r="29">
          <cell r="D29" t="str">
            <v>Filled</v>
          </cell>
          <cell r="F29">
            <v>2</v>
          </cell>
        </row>
        <row r="30">
          <cell r="D30" t="str">
            <v>Filled</v>
          </cell>
          <cell r="F30">
            <v>2</v>
          </cell>
        </row>
        <row r="31">
          <cell r="D31" t="str">
            <v>Filled</v>
          </cell>
          <cell r="F31">
            <v>9</v>
          </cell>
        </row>
        <row r="32">
          <cell r="D32" t="str">
            <v>Filled</v>
          </cell>
          <cell r="F32">
            <v>12</v>
          </cell>
        </row>
        <row r="33">
          <cell r="D33" t="str">
            <v>Filled</v>
          </cell>
          <cell r="F33">
            <v>13</v>
          </cell>
        </row>
        <row r="34">
          <cell r="D34" t="str">
            <v>Filled</v>
          </cell>
          <cell r="F34">
            <v>15</v>
          </cell>
        </row>
        <row r="35">
          <cell r="D35" t="str">
            <v>Filled</v>
          </cell>
          <cell r="F35">
            <v>5</v>
          </cell>
        </row>
        <row r="36">
          <cell r="D36" t="str">
            <v>Filled</v>
          </cell>
          <cell r="F36">
            <v>5</v>
          </cell>
        </row>
        <row r="37">
          <cell r="D37" t="str">
            <v>Filled</v>
          </cell>
          <cell r="F37">
            <v>6</v>
          </cell>
        </row>
        <row r="38">
          <cell r="D38" t="str">
            <v>Filled</v>
          </cell>
          <cell r="F38">
            <v>1</v>
          </cell>
        </row>
        <row r="39">
          <cell r="D39" t="str">
            <v>Filled</v>
          </cell>
          <cell r="F39">
            <v>2</v>
          </cell>
        </row>
        <row r="40">
          <cell r="D40" t="str">
            <v>Filled</v>
          </cell>
          <cell r="F40">
            <v>2</v>
          </cell>
        </row>
        <row r="41">
          <cell r="D41" t="str">
            <v>Filled</v>
          </cell>
          <cell r="F41">
            <v>1</v>
          </cell>
        </row>
        <row r="42">
          <cell r="D42" t="str">
            <v>Filled</v>
          </cell>
          <cell r="F42">
            <v>2</v>
          </cell>
        </row>
        <row r="43">
          <cell r="D43" t="str">
            <v>Filled</v>
          </cell>
          <cell r="F43">
            <v>2</v>
          </cell>
        </row>
        <row r="44">
          <cell r="D44" t="str">
            <v>Filled</v>
          </cell>
          <cell r="F44">
            <v>2</v>
          </cell>
        </row>
        <row r="45">
          <cell r="D45" t="str">
            <v>Filled</v>
          </cell>
          <cell r="F45">
            <v>2</v>
          </cell>
        </row>
        <row r="46">
          <cell r="D46" t="str">
            <v>Filled</v>
          </cell>
          <cell r="F46">
            <v>2</v>
          </cell>
        </row>
        <row r="47">
          <cell r="D47" t="str">
            <v>Filled</v>
          </cell>
          <cell r="F47">
            <v>3</v>
          </cell>
        </row>
        <row r="48">
          <cell r="D48" t="str">
            <v>Filled</v>
          </cell>
          <cell r="F48">
            <v>3</v>
          </cell>
        </row>
        <row r="49">
          <cell r="D49" t="str">
            <v>Filled</v>
          </cell>
          <cell r="F49">
            <v>3</v>
          </cell>
        </row>
        <row r="50">
          <cell r="D50" t="str">
            <v>Filled</v>
          </cell>
          <cell r="F50">
            <v>3</v>
          </cell>
        </row>
        <row r="51">
          <cell r="D51" t="str">
            <v>Filled</v>
          </cell>
          <cell r="F51">
            <v>3</v>
          </cell>
        </row>
        <row r="52">
          <cell r="D52" t="str">
            <v>Filled</v>
          </cell>
          <cell r="F52">
            <v>4</v>
          </cell>
        </row>
        <row r="53">
          <cell r="D53" t="str">
            <v>Filled</v>
          </cell>
          <cell r="F53">
            <v>4</v>
          </cell>
        </row>
        <row r="54">
          <cell r="D54" t="str">
            <v>Filled</v>
          </cell>
          <cell r="F54">
            <v>4</v>
          </cell>
        </row>
        <row r="55">
          <cell r="D55" t="str">
            <v>Filled</v>
          </cell>
          <cell r="F55">
            <v>4</v>
          </cell>
        </row>
        <row r="56">
          <cell r="D56" t="str">
            <v>Filled</v>
          </cell>
          <cell r="F56">
            <v>4</v>
          </cell>
        </row>
        <row r="57">
          <cell r="D57" t="str">
            <v>Filled</v>
          </cell>
          <cell r="F57">
            <v>5</v>
          </cell>
        </row>
        <row r="58">
          <cell r="D58" t="str">
            <v>Filled</v>
          </cell>
          <cell r="F58">
            <v>3</v>
          </cell>
        </row>
        <row r="59">
          <cell r="D59" t="str">
            <v>Failed To Fill</v>
          </cell>
          <cell r="F59">
            <v>2</v>
          </cell>
        </row>
        <row r="60">
          <cell r="D60" t="str">
            <v>Filled</v>
          </cell>
          <cell r="F60">
            <v>2</v>
          </cell>
        </row>
        <row r="61">
          <cell r="D61" t="str">
            <v>Filled</v>
          </cell>
          <cell r="F61">
            <v>2</v>
          </cell>
        </row>
        <row r="62">
          <cell r="D62" t="str">
            <v>Filled</v>
          </cell>
          <cell r="F62">
            <v>5</v>
          </cell>
        </row>
        <row r="63">
          <cell r="D63" t="str">
            <v>Filled</v>
          </cell>
          <cell r="F63">
            <v>5</v>
          </cell>
        </row>
        <row r="64">
          <cell r="D64" t="str">
            <v>Filled</v>
          </cell>
          <cell r="F64">
            <v>4</v>
          </cell>
        </row>
        <row r="65">
          <cell r="D65" t="str">
            <v>Filled</v>
          </cell>
          <cell r="F65">
            <v>3</v>
          </cell>
        </row>
        <row r="66">
          <cell r="D66" t="str">
            <v>Filled</v>
          </cell>
          <cell r="F66">
            <v>3</v>
          </cell>
        </row>
        <row r="67">
          <cell r="D67" t="str">
            <v>Filled</v>
          </cell>
          <cell r="F67">
            <v>3</v>
          </cell>
        </row>
        <row r="68">
          <cell r="D68" t="str">
            <v>Filled</v>
          </cell>
          <cell r="F68">
            <v>2</v>
          </cell>
        </row>
        <row r="69">
          <cell r="D69" t="str">
            <v>Filled</v>
          </cell>
          <cell r="F69">
            <v>2</v>
          </cell>
        </row>
        <row r="70">
          <cell r="D70" t="str">
            <v>Filled</v>
          </cell>
          <cell r="F70">
            <v>3</v>
          </cell>
        </row>
        <row r="71">
          <cell r="D71" t="str">
            <v>Filled</v>
          </cell>
          <cell r="F71">
            <v>3</v>
          </cell>
        </row>
        <row r="72">
          <cell r="D72" t="str">
            <v>Filled</v>
          </cell>
          <cell r="F72">
            <v>3</v>
          </cell>
        </row>
        <row r="73">
          <cell r="D73" t="str">
            <v>Filled</v>
          </cell>
          <cell r="F73">
            <v>3</v>
          </cell>
        </row>
        <row r="74">
          <cell r="D74" t="str">
            <v>Filled</v>
          </cell>
          <cell r="F74">
            <v>3</v>
          </cell>
        </row>
        <row r="75">
          <cell r="D75" t="str">
            <v>Filled</v>
          </cell>
          <cell r="F75">
            <v>4</v>
          </cell>
        </row>
        <row r="76">
          <cell r="D76" t="str">
            <v>Filled</v>
          </cell>
          <cell r="F76">
            <v>4</v>
          </cell>
        </row>
        <row r="77">
          <cell r="D77" t="str">
            <v>Filled</v>
          </cell>
          <cell r="F77">
            <v>4</v>
          </cell>
        </row>
        <row r="78">
          <cell r="D78" t="str">
            <v>Filled</v>
          </cell>
          <cell r="F78">
            <v>4</v>
          </cell>
        </row>
        <row r="79">
          <cell r="D79" t="str">
            <v>Filled</v>
          </cell>
          <cell r="F79">
            <v>4</v>
          </cell>
        </row>
        <row r="80">
          <cell r="D80" t="str">
            <v>Filled</v>
          </cell>
          <cell r="F80">
            <v>5</v>
          </cell>
        </row>
        <row r="81">
          <cell r="D81" t="str">
            <v>Filled</v>
          </cell>
          <cell r="F81">
            <v>5</v>
          </cell>
        </row>
        <row r="82">
          <cell r="D82" t="str">
            <v>Filled</v>
          </cell>
          <cell r="F82">
            <v>5</v>
          </cell>
        </row>
        <row r="83">
          <cell r="D83" t="str">
            <v>Filled</v>
          </cell>
          <cell r="F83">
            <v>5</v>
          </cell>
        </row>
        <row r="84">
          <cell r="D84" t="str">
            <v>Filled</v>
          </cell>
          <cell r="F84">
            <v>6</v>
          </cell>
        </row>
        <row r="85">
          <cell r="D85" t="str">
            <v>Filled</v>
          </cell>
          <cell r="F85">
            <v>6</v>
          </cell>
        </row>
        <row r="86">
          <cell r="D86" t="str">
            <v>Filled</v>
          </cell>
          <cell r="F86">
            <v>6</v>
          </cell>
        </row>
        <row r="87">
          <cell r="D87" t="str">
            <v>Filled</v>
          </cell>
          <cell r="F87">
            <v>6</v>
          </cell>
        </row>
        <row r="88">
          <cell r="D88" t="str">
            <v>Filled</v>
          </cell>
          <cell r="F88">
            <v>6</v>
          </cell>
        </row>
        <row r="89">
          <cell r="D89" t="str">
            <v>Filled</v>
          </cell>
          <cell r="F89">
            <v>7</v>
          </cell>
        </row>
        <row r="90">
          <cell r="D90" t="str">
            <v>Filled</v>
          </cell>
          <cell r="F90">
            <v>7</v>
          </cell>
        </row>
        <row r="91">
          <cell r="D91" t="str">
            <v>Filled</v>
          </cell>
          <cell r="F91">
            <v>7</v>
          </cell>
        </row>
        <row r="92">
          <cell r="D92" t="str">
            <v>Filled</v>
          </cell>
          <cell r="F92">
            <v>7</v>
          </cell>
        </row>
        <row r="93">
          <cell r="D93" t="str">
            <v>Filled</v>
          </cell>
          <cell r="F93">
            <v>7</v>
          </cell>
        </row>
        <row r="94">
          <cell r="D94" t="str">
            <v>Filled</v>
          </cell>
          <cell r="F94">
            <v>8</v>
          </cell>
        </row>
        <row r="95">
          <cell r="D95" t="str">
            <v>Filled</v>
          </cell>
          <cell r="F95">
            <v>8</v>
          </cell>
        </row>
        <row r="96">
          <cell r="D96" t="str">
            <v>Filled</v>
          </cell>
          <cell r="F96">
            <v>8</v>
          </cell>
        </row>
        <row r="97">
          <cell r="D97" t="str">
            <v>Filled</v>
          </cell>
          <cell r="F97">
            <v>8</v>
          </cell>
        </row>
        <row r="98">
          <cell r="D98" t="str">
            <v>Filled</v>
          </cell>
          <cell r="F98">
            <v>8</v>
          </cell>
        </row>
        <row r="99">
          <cell r="D99" t="str">
            <v>Filled</v>
          </cell>
          <cell r="F99">
            <v>9</v>
          </cell>
        </row>
        <row r="100">
          <cell r="D100" t="str">
            <v>Filled</v>
          </cell>
          <cell r="F100">
            <v>9</v>
          </cell>
        </row>
        <row r="101">
          <cell r="D101" t="str">
            <v>Filled</v>
          </cell>
          <cell r="F101">
            <v>9</v>
          </cell>
        </row>
        <row r="102">
          <cell r="D102" t="str">
            <v>Filled</v>
          </cell>
          <cell r="F102">
            <v>9</v>
          </cell>
        </row>
        <row r="103">
          <cell r="D103" t="str">
            <v>Filled</v>
          </cell>
          <cell r="F103">
            <v>9</v>
          </cell>
        </row>
        <row r="104">
          <cell r="D104" t="str">
            <v>Filled</v>
          </cell>
          <cell r="F104">
            <v>10</v>
          </cell>
        </row>
        <row r="105">
          <cell r="D105" t="str">
            <v>Filled</v>
          </cell>
          <cell r="F105">
            <v>10</v>
          </cell>
        </row>
        <row r="106">
          <cell r="D106" t="str">
            <v>Filled</v>
          </cell>
          <cell r="F106">
            <v>10</v>
          </cell>
        </row>
        <row r="107">
          <cell r="D107" t="str">
            <v>Filled</v>
          </cell>
          <cell r="F107">
            <v>10</v>
          </cell>
        </row>
        <row r="108">
          <cell r="D108" t="str">
            <v>Filled</v>
          </cell>
          <cell r="F108">
            <v>10</v>
          </cell>
        </row>
        <row r="109">
          <cell r="D109" t="str">
            <v>Filled</v>
          </cell>
          <cell r="F109">
            <v>11</v>
          </cell>
        </row>
        <row r="110">
          <cell r="D110" t="str">
            <v>Filled</v>
          </cell>
          <cell r="F110">
            <v>11</v>
          </cell>
        </row>
        <row r="111">
          <cell r="D111" t="str">
            <v>Filled</v>
          </cell>
          <cell r="F111">
            <v>11</v>
          </cell>
        </row>
        <row r="112">
          <cell r="D112" t="str">
            <v>Filled</v>
          </cell>
          <cell r="F112">
            <v>12</v>
          </cell>
        </row>
        <row r="113">
          <cell r="D113" t="str">
            <v>Filled</v>
          </cell>
          <cell r="F113">
            <v>12</v>
          </cell>
        </row>
        <row r="114">
          <cell r="D114" t="str">
            <v>Filled</v>
          </cell>
          <cell r="F114">
            <v>12</v>
          </cell>
        </row>
        <row r="115">
          <cell r="D115" t="str">
            <v>Filled</v>
          </cell>
          <cell r="F115">
            <v>3</v>
          </cell>
        </row>
        <row r="116">
          <cell r="D116" t="str">
            <v>Filled</v>
          </cell>
          <cell r="F116">
            <v>3</v>
          </cell>
        </row>
        <row r="117">
          <cell r="D117" t="str">
            <v>Filled</v>
          </cell>
          <cell r="F117">
            <v>4</v>
          </cell>
        </row>
        <row r="118">
          <cell r="D118" t="str">
            <v>Filled</v>
          </cell>
          <cell r="F118">
            <v>4</v>
          </cell>
        </row>
        <row r="119">
          <cell r="D119" t="str">
            <v>Filled</v>
          </cell>
          <cell r="F119">
            <v>4</v>
          </cell>
        </row>
        <row r="120">
          <cell r="D120" t="str">
            <v>Filled</v>
          </cell>
          <cell r="F120">
            <v>4</v>
          </cell>
        </row>
        <row r="121">
          <cell r="D121" t="str">
            <v>Filled</v>
          </cell>
          <cell r="F121">
            <v>4</v>
          </cell>
        </row>
        <row r="122">
          <cell r="D122" t="str">
            <v>Filled</v>
          </cell>
          <cell r="F122">
            <v>5</v>
          </cell>
        </row>
        <row r="123">
          <cell r="D123" t="str">
            <v>Filled</v>
          </cell>
          <cell r="F123">
            <v>5</v>
          </cell>
        </row>
        <row r="124">
          <cell r="D124" t="str">
            <v>Filled</v>
          </cell>
          <cell r="F124">
            <v>5</v>
          </cell>
        </row>
        <row r="125">
          <cell r="D125" t="str">
            <v>Filled</v>
          </cell>
          <cell r="F125">
            <v>5</v>
          </cell>
        </row>
        <row r="126">
          <cell r="D126" t="str">
            <v>Filled</v>
          </cell>
          <cell r="F126">
            <v>6</v>
          </cell>
        </row>
        <row r="127">
          <cell r="D127" t="str">
            <v>Filled</v>
          </cell>
          <cell r="F127">
            <v>6</v>
          </cell>
        </row>
        <row r="128">
          <cell r="D128" t="str">
            <v>Filled</v>
          </cell>
          <cell r="F128">
            <v>6</v>
          </cell>
        </row>
        <row r="129">
          <cell r="D129" t="str">
            <v>Failed To Fill</v>
          </cell>
          <cell r="F129">
            <v>1</v>
          </cell>
        </row>
        <row r="130">
          <cell r="D130" t="str">
            <v>Failed To Fill</v>
          </cell>
          <cell r="F130">
            <v>2</v>
          </cell>
        </row>
        <row r="131">
          <cell r="D131" t="str">
            <v>Failed To Fill</v>
          </cell>
          <cell r="F131">
            <v>2</v>
          </cell>
        </row>
        <row r="132">
          <cell r="D132" t="str">
            <v>Failed To Fill</v>
          </cell>
          <cell r="F132">
            <v>2</v>
          </cell>
        </row>
        <row r="133">
          <cell r="D133" t="str">
            <v>Failed To Fill</v>
          </cell>
          <cell r="F133">
            <v>3</v>
          </cell>
        </row>
        <row r="134">
          <cell r="D134" t="str">
            <v>Failed To Fill</v>
          </cell>
          <cell r="F134">
            <v>3</v>
          </cell>
        </row>
        <row r="135">
          <cell r="D135" t="str">
            <v>Failed To Fill</v>
          </cell>
          <cell r="F135">
            <v>3</v>
          </cell>
        </row>
        <row r="136">
          <cell r="D136" t="str">
            <v>Failed To Fill</v>
          </cell>
          <cell r="F136">
            <v>3</v>
          </cell>
        </row>
        <row r="137">
          <cell r="D137" t="str">
            <v>Filled</v>
          </cell>
          <cell r="F137">
            <v>4</v>
          </cell>
        </row>
        <row r="138">
          <cell r="D138" t="str">
            <v>Failed To Fill</v>
          </cell>
          <cell r="F138">
            <v>6</v>
          </cell>
        </row>
        <row r="139">
          <cell r="D139" t="str">
            <v>Failed To Fill</v>
          </cell>
          <cell r="F139">
            <v>3</v>
          </cell>
        </row>
        <row r="140">
          <cell r="D140" t="str">
            <v>Filled</v>
          </cell>
          <cell r="F140">
            <v>4</v>
          </cell>
        </row>
        <row r="141">
          <cell r="D141" t="str">
            <v>Failed To Fill</v>
          </cell>
          <cell r="F141">
            <v>6</v>
          </cell>
        </row>
        <row r="142">
          <cell r="D142" t="str">
            <v>Filled</v>
          </cell>
          <cell r="F142">
            <v>7</v>
          </cell>
        </row>
        <row r="143">
          <cell r="D143" t="str">
            <v>Failed To Fill</v>
          </cell>
          <cell r="F143">
            <v>4</v>
          </cell>
        </row>
        <row r="144">
          <cell r="D144" t="str">
            <v>Filled</v>
          </cell>
          <cell r="F144">
            <v>5</v>
          </cell>
        </row>
        <row r="145">
          <cell r="D145" t="str">
            <v>Filled</v>
          </cell>
          <cell r="F145">
            <v>6</v>
          </cell>
        </row>
        <row r="146">
          <cell r="D146" t="str">
            <v>Filled</v>
          </cell>
          <cell r="F146">
            <v>6</v>
          </cell>
        </row>
        <row r="147">
          <cell r="D147" t="str">
            <v>Filled</v>
          </cell>
          <cell r="F147">
            <v>6</v>
          </cell>
        </row>
        <row r="148">
          <cell r="D148" t="str">
            <v>Filled</v>
          </cell>
          <cell r="F148">
            <v>6</v>
          </cell>
        </row>
        <row r="149">
          <cell r="D149" t="str">
            <v>Filled</v>
          </cell>
          <cell r="F149">
            <v>6</v>
          </cell>
        </row>
        <row r="150">
          <cell r="D150" t="str">
            <v>Filled</v>
          </cell>
          <cell r="F150">
            <v>7</v>
          </cell>
        </row>
        <row r="151">
          <cell r="D151" t="str">
            <v>Filled</v>
          </cell>
          <cell r="F151">
            <v>7</v>
          </cell>
        </row>
        <row r="152">
          <cell r="D152" t="str">
            <v>Filled</v>
          </cell>
          <cell r="F152">
            <v>7</v>
          </cell>
        </row>
        <row r="153">
          <cell r="D153" t="str">
            <v>Filled</v>
          </cell>
          <cell r="F153">
            <v>7</v>
          </cell>
        </row>
        <row r="154">
          <cell r="D154" t="str">
            <v>Filled</v>
          </cell>
          <cell r="F154">
            <v>7</v>
          </cell>
        </row>
        <row r="155">
          <cell r="D155" t="str">
            <v>Filled</v>
          </cell>
          <cell r="F155">
            <v>8</v>
          </cell>
        </row>
        <row r="156">
          <cell r="D156" t="str">
            <v>Filled</v>
          </cell>
          <cell r="F156">
            <v>8</v>
          </cell>
        </row>
        <row r="157">
          <cell r="D157" t="str">
            <v>Filled</v>
          </cell>
          <cell r="F157">
            <v>8</v>
          </cell>
        </row>
        <row r="158">
          <cell r="D158" t="str">
            <v>Filled</v>
          </cell>
          <cell r="F158">
            <v>8</v>
          </cell>
        </row>
        <row r="159">
          <cell r="D159" t="str">
            <v>Filled</v>
          </cell>
          <cell r="F159">
            <v>8</v>
          </cell>
        </row>
        <row r="160">
          <cell r="D160" t="str">
            <v>Filled</v>
          </cell>
          <cell r="F160">
            <v>9</v>
          </cell>
        </row>
        <row r="161">
          <cell r="D161" t="str">
            <v>Failed To Fill</v>
          </cell>
          <cell r="F161">
            <v>5</v>
          </cell>
        </row>
        <row r="162">
          <cell r="D162" t="str">
            <v>Filled</v>
          </cell>
          <cell r="F162">
            <v>4</v>
          </cell>
        </row>
        <row r="163">
          <cell r="D163" t="str">
            <v>Failed To Fill</v>
          </cell>
          <cell r="F163">
            <v>5</v>
          </cell>
        </row>
        <row r="164">
          <cell r="D164" t="str">
            <v>Failed To Fill</v>
          </cell>
          <cell r="F164">
            <v>5</v>
          </cell>
        </row>
        <row r="165">
          <cell r="D165" t="str">
            <v>Failed To Fill</v>
          </cell>
          <cell r="F165">
            <v>6</v>
          </cell>
        </row>
        <row r="166">
          <cell r="D166" t="str">
            <v>Filled</v>
          </cell>
          <cell r="F166">
            <v>6</v>
          </cell>
        </row>
        <row r="167">
          <cell r="D167" t="str">
            <v>Filled</v>
          </cell>
          <cell r="F167">
            <v>6</v>
          </cell>
        </row>
        <row r="168">
          <cell r="D168" t="str">
            <v>Filled</v>
          </cell>
          <cell r="F168">
            <v>6</v>
          </cell>
        </row>
        <row r="169">
          <cell r="D169" t="str">
            <v>Failed To Fill</v>
          </cell>
          <cell r="F169">
            <v>5</v>
          </cell>
        </row>
        <row r="170">
          <cell r="D170" t="str">
            <v>Failed To Fill</v>
          </cell>
          <cell r="F170">
            <v>5</v>
          </cell>
        </row>
        <row r="171">
          <cell r="D171" t="str">
            <v>Filled</v>
          </cell>
          <cell r="F171">
            <v>6</v>
          </cell>
        </row>
        <row r="172">
          <cell r="D172" t="str">
            <v>Filled</v>
          </cell>
          <cell r="F172">
            <v>6</v>
          </cell>
        </row>
        <row r="173">
          <cell r="D173" t="str">
            <v>Failed To Fill</v>
          </cell>
          <cell r="F173">
            <v>5</v>
          </cell>
        </row>
        <row r="174">
          <cell r="D174" t="str">
            <v>Filled</v>
          </cell>
          <cell r="F174">
            <v>6</v>
          </cell>
        </row>
        <row r="175">
          <cell r="D175" t="str">
            <v>Failed To Fill</v>
          </cell>
          <cell r="F175">
            <v>4</v>
          </cell>
        </row>
        <row r="176">
          <cell r="D176" t="str">
            <v>Failed To Fill</v>
          </cell>
          <cell r="F176">
            <v>5</v>
          </cell>
        </row>
        <row r="177">
          <cell r="D177" t="str">
            <v>Filled</v>
          </cell>
          <cell r="F177">
            <v>6</v>
          </cell>
        </row>
        <row r="178">
          <cell r="D178" t="str">
            <v>Filled</v>
          </cell>
          <cell r="F178">
            <v>6</v>
          </cell>
        </row>
        <row r="179">
          <cell r="D179" t="str">
            <v>Failed To Fill</v>
          </cell>
          <cell r="F179">
            <v>5</v>
          </cell>
        </row>
        <row r="180">
          <cell r="D180" t="str">
            <v>Filled</v>
          </cell>
          <cell r="F180">
            <v>6</v>
          </cell>
        </row>
        <row r="181">
          <cell r="D181" t="str">
            <v>Failed To Fill</v>
          </cell>
          <cell r="F181">
            <v>6</v>
          </cell>
        </row>
        <row r="182">
          <cell r="D182" t="str">
            <v>Failed To Fill</v>
          </cell>
          <cell r="F182">
            <v>6</v>
          </cell>
        </row>
        <row r="183">
          <cell r="D183" t="str">
            <v>Filled</v>
          </cell>
          <cell r="F183">
            <v>6</v>
          </cell>
        </row>
        <row r="184">
          <cell r="D184" t="str">
            <v>Filled</v>
          </cell>
          <cell r="F184">
            <v>6</v>
          </cell>
        </row>
        <row r="185">
          <cell r="D185" t="str">
            <v>Filled</v>
          </cell>
          <cell r="F185">
            <v>6</v>
          </cell>
        </row>
        <row r="186">
          <cell r="D186" t="str">
            <v>Filled</v>
          </cell>
          <cell r="F186">
            <v>7</v>
          </cell>
        </row>
        <row r="187">
          <cell r="D187" t="str">
            <v>Filled</v>
          </cell>
          <cell r="F187">
            <v>7</v>
          </cell>
        </row>
        <row r="188">
          <cell r="D188" t="str">
            <v>Filled</v>
          </cell>
          <cell r="F188">
            <v>7</v>
          </cell>
        </row>
        <row r="189">
          <cell r="D189" t="str">
            <v>Filled</v>
          </cell>
          <cell r="F189">
            <v>7</v>
          </cell>
        </row>
        <row r="190">
          <cell r="D190" t="str">
            <v>Filled</v>
          </cell>
          <cell r="F190">
            <v>7</v>
          </cell>
        </row>
        <row r="191">
          <cell r="D191" t="str">
            <v>Failed To Fill</v>
          </cell>
          <cell r="F191">
            <v>6</v>
          </cell>
        </row>
        <row r="192">
          <cell r="D192" t="str">
            <v>Failed To Fill</v>
          </cell>
          <cell r="F192">
            <v>6</v>
          </cell>
        </row>
        <row r="193">
          <cell r="D193" t="str">
            <v>Filled</v>
          </cell>
          <cell r="F193">
            <v>6</v>
          </cell>
        </row>
        <row r="194">
          <cell r="D194" t="str">
            <v>Failed To Fill</v>
          </cell>
          <cell r="F194">
            <v>6</v>
          </cell>
        </row>
        <row r="195">
          <cell r="D195" t="str">
            <v>Filled</v>
          </cell>
          <cell r="F195">
            <v>6</v>
          </cell>
        </row>
        <row r="196">
          <cell r="D196" t="str">
            <v>Filled</v>
          </cell>
          <cell r="F196">
            <v>7</v>
          </cell>
        </row>
        <row r="197">
          <cell r="D197" t="str">
            <v>Filled</v>
          </cell>
          <cell r="F197">
            <v>7</v>
          </cell>
        </row>
        <row r="198">
          <cell r="D198" t="str">
            <v>Filled</v>
          </cell>
          <cell r="F198">
            <v>7</v>
          </cell>
        </row>
        <row r="199">
          <cell r="D199" t="str">
            <v>Filled</v>
          </cell>
          <cell r="F199">
            <v>7</v>
          </cell>
        </row>
        <row r="200">
          <cell r="D200" t="str">
            <v>Filled</v>
          </cell>
          <cell r="F200">
            <v>7</v>
          </cell>
        </row>
        <row r="201">
          <cell r="D201" t="str">
            <v>Filled</v>
          </cell>
          <cell r="F201">
            <v>8</v>
          </cell>
        </row>
        <row r="202">
          <cell r="D202" t="str">
            <v>Filled</v>
          </cell>
          <cell r="F202">
            <v>8</v>
          </cell>
        </row>
        <row r="203">
          <cell r="D203" t="str">
            <v>Filled</v>
          </cell>
          <cell r="F203">
            <v>8</v>
          </cell>
        </row>
        <row r="204">
          <cell r="D204" t="str">
            <v>Filled</v>
          </cell>
          <cell r="F204">
            <v>8</v>
          </cell>
        </row>
        <row r="205">
          <cell r="D205" t="str">
            <v>Filled</v>
          </cell>
          <cell r="F205">
            <v>8</v>
          </cell>
        </row>
        <row r="206">
          <cell r="D206" t="str">
            <v>Filled</v>
          </cell>
          <cell r="F206">
            <v>9</v>
          </cell>
        </row>
        <row r="207">
          <cell r="D207" t="str">
            <v>Filled</v>
          </cell>
          <cell r="F207">
            <v>9</v>
          </cell>
        </row>
        <row r="208">
          <cell r="D208" t="str">
            <v>Filled</v>
          </cell>
          <cell r="F208">
            <v>9</v>
          </cell>
        </row>
        <row r="209">
          <cell r="D209" t="str">
            <v>Filled</v>
          </cell>
          <cell r="F209">
            <v>9</v>
          </cell>
        </row>
        <row r="210">
          <cell r="D210" t="str">
            <v>Filled</v>
          </cell>
          <cell r="F210">
            <v>9</v>
          </cell>
        </row>
        <row r="211">
          <cell r="D211" t="str">
            <v>Filled</v>
          </cell>
          <cell r="F211">
            <v>10</v>
          </cell>
        </row>
        <row r="212">
          <cell r="D212" t="str">
            <v>Filled</v>
          </cell>
          <cell r="F212">
            <v>10</v>
          </cell>
        </row>
        <row r="213">
          <cell r="D213" t="str">
            <v>Filled</v>
          </cell>
          <cell r="F213">
            <v>10</v>
          </cell>
        </row>
        <row r="214">
          <cell r="D214" t="str">
            <v>Filled</v>
          </cell>
          <cell r="F214">
            <v>10</v>
          </cell>
        </row>
        <row r="215">
          <cell r="D215" t="str">
            <v>Filled</v>
          </cell>
          <cell r="F215">
            <v>10</v>
          </cell>
        </row>
        <row r="216">
          <cell r="D216" t="str">
            <v>Filled</v>
          </cell>
          <cell r="F216">
            <v>11</v>
          </cell>
        </row>
        <row r="217">
          <cell r="D217" t="str">
            <v>Filled</v>
          </cell>
          <cell r="F217">
            <v>11</v>
          </cell>
        </row>
        <row r="218">
          <cell r="D218" t="str">
            <v>Filled</v>
          </cell>
          <cell r="F218">
            <v>11</v>
          </cell>
        </row>
        <row r="219">
          <cell r="D219" t="str">
            <v>Filled</v>
          </cell>
          <cell r="F219">
            <v>11</v>
          </cell>
        </row>
        <row r="220">
          <cell r="D220" t="str">
            <v>Filled</v>
          </cell>
          <cell r="F220">
            <v>11</v>
          </cell>
        </row>
        <row r="221">
          <cell r="D221" t="str">
            <v>Filled</v>
          </cell>
          <cell r="F221">
            <v>12</v>
          </cell>
        </row>
        <row r="222">
          <cell r="D222" t="str">
            <v>Filled</v>
          </cell>
          <cell r="F222">
            <v>12</v>
          </cell>
        </row>
        <row r="223">
          <cell r="D223" t="str">
            <v>Filled</v>
          </cell>
          <cell r="F223">
            <v>12</v>
          </cell>
        </row>
        <row r="224">
          <cell r="D224" t="str">
            <v>Filled</v>
          </cell>
          <cell r="F224">
            <v>12</v>
          </cell>
        </row>
        <row r="225">
          <cell r="D225" t="str">
            <v>Filled</v>
          </cell>
          <cell r="F225">
            <v>12</v>
          </cell>
        </row>
        <row r="226">
          <cell r="D226" t="str">
            <v>Filled</v>
          </cell>
          <cell r="F226">
            <v>13</v>
          </cell>
        </row>
        <row r="227">
          <cell r="D227" t="str">
            <v>Filled</v>
          </cell>
          <cell r="F227">
            <v>13</v>
          </cell>
        </row>
        <row r="228">
          <cell r="D228" t="str">
            <v>Filled</v>
          </cell>
          <cell r="F228">
            <v>13</v>
          </cell>
        </row>
        <row r="229">
          <cell r="D229" t="str">
            <v>Filled</v>
          </cell>
          <cell r="F229">
            <v>13</v>
          </cell>
        </row>
        <row r="230">
          <cell r="D230" t="str">
            <v>Filled</v>
          </cell>
          <cell r="F230">
            <v>7</v>
          </cell>
        </row>
        <row r="231">
          <cell r="D231" t="str">
            <v>Filled</v>
          </cell>
          <cell r="F231">
            <v>7</v>
          </cell>
        </row>
        <row r="232">
          <cell r="D232" t="str">
            <v>Filled</v>
          </cell>
          <cell r="F232">
            <v>8</v>
          </cell>
        </row>
        <row r="233">
          <cell r="D233" t="str">
            <v>Failed To Fill</v>
          </cell>
          <cell r="F233">
            <v>6</v>
          </cell>
        </row>
        <row r="234">
          <cell r="D234" t="str">
            <v>Failed To Fill</v>
          </cell>
          <cell r="F234">
            <v>6</v>
          </cell>
        </row>
        <row r="235">
          <cell r="D235" t="str">
            <v>Failed To Fill</v>
          </cell>
          <cell r="F235">
            <v>7</v>
          </cell>
        </row>
        <row r="236">
          <cell r="D236" t="str">
            <v>Filled</v>
          </cell>
          <cell r="F236">
            <v>7</v>
          </cell>
        </row>
        <row r="237">
          <cell r="D237" t="str">
            <v>Filled</v>
          </cell>
          <cell r="F237">
            <v>7</v>
          </cell>
        </row>
        <row r="238">
          <cell r="D238" t="str">
            <v>Failed To Fill</v>
          </cell>
          <cell r="F238">
            <v>7</v>
          </cell>
        </row>
        <row r="239">
          <cell r="D239" t="str">
            <v>Filled</v>
          </cell>
          <cell r="F239">
            <v>7</v>
          </cell>
        </row>
        <row r="240">
          <cell r="D240" t="str">
            <v>Failed To Fill</v>
          </cell>
          <cell r="F240">
            <v>7</v>
          </cell>
        </row>
        <row r="241">
          <cell r="D241" t="str">
            <v>Filled</v>
          </cell>
          <cell r="F241">
            <v>8</v>
          </cell>
        </row>
        <row r="242">
          <cell r="D242" t="str">
            <v>Filled</v>
          </cell>
          <cell r="F242">
            <v>7</v>
          </cell>
        </row>
        <row r="243">
          <cell r="D243" t="str">
            <v>Filled</v>
          </cell>
          <cell r="F243">
            <v>8</v>
          </cell>
        </row>
        <row r="244">
          <cell r="D244" t="str">
            <v>Filled</v>
          </cell>
          <cell r="F244">
            <v>8</v>
          </cell>
        </row>
        <row r="245">
          <cell r="D245" t="str">
            <v>Filled</v>
          </cell>
          <cell r="F245">
            <v>8</v>
          </cell>
        </row>
        <row r="246">
          <cell r="D246" t="str">
            <v>Failed To Fill</v>
          </cell>
          <cell r="F246">
            <v>8</v>
          </cell>
        </row>
        <row r="247">
          <cell r="D247" t="str">
            <v>Filled</v>
          </cell>
          <cell r="F247">
            <v>8</v>
          </cell>
        </row>
        <row r="248">
          <cell r="D248" t="str">
            <v>Failed To Fill</v>
          </cell>
          <cell r="F248">
            <v>8</v>
          </cell>
        </row>
        <row r="249">
          <cell r="D249" t="str">
            <v>Filled</v>
          </cell>
          <cell r="F249">
            <v>8</v>
          </cell>
        </row>
        <row r="250">
          <cell r="D250" t="str">
            <v>Filled</v>
          </cell>
          <cell r="F250">
            <v>8</v>
          </cell>
        </row>
        <row r="251">
          <cell r="D251" t="str">
            <v>Failed To Fill</v>
          </cell>
          <cell r="F251">
            <v>8</v>
          </cell>
        </row>
        <row r="252">
          <cell r="D252" t="str">
            <v>Failed To Fill</v>
          </cell>
          <cell r="F252">
            <v>8</v>
          </cell>
        </row>
        <row r="253">
          <cell r="D253" t="str">
            <v>Filled</v>
          </cell>
          <cell r="F253">
            <v>9</v>
          </cell>
        </row>
        <row r="254">
          <cell r="D254" t="str">
            <v>Filled</v>
          </cell>
          <cell r="F254">
            <v>9</v>
          </cell>
        </row>
        <row r="255">
          <cell r="D255" t="str">
            <v>Filled</v>
          </cell>
          <cell r="F255">
            <v>9</v>
          </cell>
        </row>
        <row r="256">
          <cell r="D256" t="str">
            <v>Filled</v>
          </cell>
          <cell r="F256">
            <v>9</v>
          </cell>
        </row>
        <row r="257">
          <cell r="D257" t="str">
            <v>Failed To Fill</v>
          </cell>
          <cell r="F257">
            <v>8</v>
          </cell>
        </row>
        <row r="258">
          <cell r="D258" t="str">
            <v>Filled</v>
          </cell>
          <cell r="F258">
            <v>9</v>
          </cell>
        </row>
        <row r="259">
          <cell r="D259" t="str">
            <v>Filled</v>
          </cell>
          <cell r="F259">
            <v>9</v>
          </cell>
        </row>
        <row r="260">
          <cell r="D260" t="str">
            <v>Filled</v>
          </cell>
          <cell r="F260">
            <v>9</v>
          </cell>
        </row>
        <row r="261">
          <cell r="D261" t="str">
            <v>Failed To Fill</v>
          </cell>
          <cell r="F261">
            <v>8</v>
          </cell>
        </row>
        <row r="262">
          <cell r="D262" t="str">
            <v>Failed To Fill</v>
          </cell>
          <cell r="F262">
            <v>8</v>
          </cell>
        </row>
        <row r="263">
          <cell r="D263" t="str">
            <v>Failed To Fill</v>
          </cell>
          <cell r="F263">
            <v>8</v>
          </cell>
        </row>
        <row r="264">
          <cell r="D264" t="str">
            <v>Failed To Fill</v>
          </cell>
          <cell r="F264">
            <v>8</v>
          </cell>
        </row>
        <row r="265">
          <cell r="D265" t="str">
            <v>Filled</v>
          </cell>
          <cell r="F265">
            <v>9</v>
          </cell>
        </row>
        <row r="266">
          <cell r="D266" t="str">
            <v>Failed To Fill</v>
          </cell>
          <cell r="F266">
            <v>9</v>
          </cell>
        </row>
        <row r="267">
          <cell r="D267" t="str">
            <v>Failed To Fill</v>
          </cell>
          <cell r="F267">
            <v>9</v>
          </cell>
        </row>
        <row r="268">
          <cell r="D268" t="str">
            <v>Failed To Fill</v>
          </cell>
          <cell r="F268">
            <v>9</v>
          </cell>
        </row>
        <row r="269">
          <cell r="D269" t="str">
            <v>Filled</v>
          </cell>
          <cell r="F269">
            <v>9</v>
          </cell>
        </row>
        <row r="270">
          <cell r="D270" t="str">
            <v>Filled</v>
          </cell>
          <cell r="F270">
            <v>9</v>
          </cell>
        </row>
        <row r="271">
          <cell r="D271" t="str">
            <v>Failed To Fill</v>
          </cell>
          <cell r="F271">
            <v>8</v>
          </cell>
        </row>
        <row r="272">
          <cell r="D272" t="str">
            <v>Failed To Fill</v>
          </cell>
          <cell r="F272">
            <v>9</v>
          </cell>
        </row>
        <row r="273">
          <cell r="D273" t="str">
            <v>Filled</v>
          </cell>
          <cell r="F273">
            <v>9</v>
          </cell>
        </row>
        <row r="274">
          <cell r="D274" t="str">
            <v>Failed To Fill</v>
          </cell>
          <cell r="F274">
            <v>9</v>
          </cell>
        </row>
        <row r="275">
          <cell r="D275" t="str">
            <v>Filled</v>
          </cell>
          <cell r="F275">
            <v>10</v>
          </cell>
        </row>
        <row r="276">
          <cell r="D276" t="str">
            <v>Filled</v>
          </cell>
          <cell r="F276">
            <v>10</v>
          </cell>
        </row>
        <row r="277">
          <cell r="D277" t="str">
            <v>Filled</v>
          </cell>
          <cell r="F277">
            <v>10</v>
          </cell>
        </row>
        <row r="278">
          <cell r="D278" t="str">
            <v>Failed To Fill</v>
          </cell>
          <cell r="F278">
            <v>10</v>
          </cell>
        </row>
        <row r="279">
          <cell r="D279" t="str">
            <v>Filled</v>
          </cell>
          <cell r="F279">
            <v>10</v>
          </cell>
        </row>
        <row r="280">
          <cell r="D280" t="str">
            <v>Filled</v>
          </cell>
          <cell r="F280">
            <v>14</v>
          </cell>
        </row>
        <row r="281">
          <cell r="D281" t="str">
            <v>Filled</v>
          </cell>
          <cell r="F281">
            <v>10</v>
          </cell>
        </row>
        <row r="282">
          <cell r="D282" t="str">
            <v>Filled</v>
          </cell>
          <cell r="F282">
            <v>10</v>
          </cell>
        </row>
        <row r="283">
          <cell r="D283" t="str">
            <v>Failed To Fill</v>
          </cell>
          <cell r="F283">
            <v>10</v>
          </cell>
        </row>
        <row r="284">
          <cell r="D284" t="str">
            <v>Failed To Fill</v>
          </cell>
          <cell r="F284">
            <v>11</v>
          </cell>
        </row>
        <row r="285">
          <cell r="D285" t="str">
            <v>Failed To Fill</v>
          </cell>
          <cell r="F285">
            <v>11</v>
          </cell>
        </row>
        <row r="286">
          <cell r="D286" t="str">
            <v>Filled</v>
          </cell>
          <cell r="F286">
            <v>11</v>
          </cell>
        </row>
        <row r="287">
          <cell r="D287" t="str">
            <v>Filled</v>
          </cell>
          <cell r="F287">
            <v>11</v>
          </cell>
        </row>
        <row r="288">
          <cell r="D288" t="str">
            <v>Filled</v>
          </cell>
          <cell r="F288">
            <v>11</v>
          </cell>
        </row>
        <row r="289">
          <cell r="D289" t="str">
            <v>Filled</v>
          </cell>
          <cell r="F289">
            <v>12</v>
          </cell>
        </row>
        <row r="290">
          <cell r="D290" t="str">
            <v>Filled</v>
          </cell>
          <cell r="F290">
            <v>12</v>
          </cell>
        </row>
        <row r="291">
          <cell r="D291" t="str">
            <v>Filled</v>
          </cell>
          <cell r="F291">
            <v>12</v>
          </cell>
        </row>
        <row r="292">
          <cell r="D292" t="str">
            <v>Filled</v>
          </cell>
          <cell r="F292">
            <v>12</v>
          </cell>
        </row>
        <row r="293">
          <cell r="D293" t="str">
            <v>Filled</v>
          </cell>
          <cell r="F293">
            <v>12</v>
          </cell>
        </row>
        <row r="294">
          <cell r="D294" t="str">
            <v>Filled</v>
          </cell>
          <cell r="F294">
            <v>13</v>
          </cell>
        </row>
        <row r="295">
          <cell r="D295" t="str">
            <v>Filled</v>
          </cell>
          <cell r="F295">
            <v>13</v>
          </cell>
        </row>
        <row r="296">
          <cell r="D296" t="str">
            <v>Filled</v>
          </cell>
          <cell r="F296">
            <v>13</v>
          </cell>
        </row>
        <row r="297">
          <cell r="D297" t="str">
            <v>Filled</v>
          </cell>
          <cell r="F297">
            <v>13</v>
          </cell>
        </row>
        <row r="298">
          <cell r="D298" t="str">
            <v>Filled</v>
          </cell>
          <cell r="F298">
            <v>13</v>
          </cell>
        </row>
        <row r="299">
          <cell r="D299" t="str">
            <v>Filled</v>
          </cell>
          <cell r="F299">
            <v>14</v>
          </cell>
        </row>
        <row r="300">
          <cell r="D300" t="str">
            <v>Filled</v>
          </cell>
          <cell r="F300">
            <v>14</v>
          </cell>
        </row>
        <row r="301">
          <cell r="D301" t="str">
            <v>Filled</v>
          </cell>
          <cell r="F301">
            <v>14</v>
          </cell>
        </row>
        <row r="302">
          <cell r="D302" t="str">
            <v>Filled</v>
          </cell>
          <cell r="F302">
            <v>14</v>
          </cell>
        </row>
        <row r="303">
          <cell r="D303" t="str">
            <v>Filled</v>
          </cell>
          <cell r="F303">
            <v>14</v>
          </cell>
        </row>
        <row r="304">
          <cell r="D304" t="str">
            <v>Filled</v>
          </cell>
          <cell r="F304">
            <v>15</v>
          </cell>
        </row>
        <row r="305">
          <cell r="D305" t="str">
            <v>Filled</v>
          </cell>
          <cell r="F305">
            <v>15</v>
          </cell>
        </row>
        <row r="306">
          <cell r="D306" t="str">
            <v>Filled</v>
          </cell>
          <cell r="F306">
            <v>15</v>
          </cell>
        </row>
        <row r="307">
          <cell r="D307" t="str">
            <v>Filled</v>
          </cell>
          <cell r="F307">
            <v>15</v>
          </cell>
        </row>
        <row r="308">
          <cell r="D308" t="str">
            <v>Filled</v>
          </cell>
          <cell r="F308">
            <v>16</v>
          </cell>
        </row>
        <row r="309">
          <cell r="D309" t="str">
            <v>Filled</v>
          </cell>
          <cell r="F309">
            <v>16</v>
          </cell>
        </row>
        <row r="310">
          <cell r="D310" t="str">
            <v>Filled</v>
          </cell>
          <cell r="F310">
            <v>16</v>
          </cell>
        </row>
        <row r="311">
          <cell r="D311" t="str">
            <v>Failed To Fill</v>
          </cell>
          <cell r="F311">
            <v>10</v>
          </cell>
        </row>
        <row r="312">
          <cell r="D312" t="str">
            <v>Failed To Fill</v>
          </cell>
          <cell r="F312">
            <v>11</v>
          </cell>
        </row>
        <row r="313">
          <cell r="D313" t="str">
            <v>Failed To Fill</v>
          </cell>
          <cell r="F313">
            <v>11</v>
          </cell>
        </row>
        <row r="314">
          <cell r="D314" t="str">
            <v>Filled</v>
          </cell>
          <cell r="F314">
            <v>12</v>
          </cell>
        </row>
        <row r="315">
          <cell r="D315" t="str">
            <v>Filled</v>
          </cell>
          <cell r="F315">
            <v>13</v>
          </cell>
        </row>
        <row r="316">
          <cell r="D316" t="str">
            <v>Filled</v>
          </cell>
          <cell r="F316">
            <v>12</v>
          </cell>
        </row>
        <row r="317">
          <cell r="D317" t="str">
            <v>Failed To Fill</v>
          </cell>
          <cell r="F317">
            <v>13</v>
          </cell>
        </row>
        <row r="318">
          <cell r="D318" t="str">
            <v>Filled</v>
          </cell>
          <cell r="F318">
            <v>19</v>
          </cell>
        </row>
        <row r="319">
          <cell r="D319" t="str">
            <v>Filled</v>
          </cell>
          <cell r="F319">
            <v>19</v>
          </cell>
        </row>
        <row r="320">
          <cell r="D320" t="str">
            <v>Filled</v>
          </cell>
          <cell r="F320">
            <v>19</v>
          </cell>
        </row>
        <row r="321">
          <cell r="D321" t="str">
            <v>Filled</v>
          </cell>
          <cell r="F321">
            <v>19</v>
          </cell>
        </row>
        <row r="322">
          <cell r="D322" t="str">
            <v>Filled</v>
          </cell>
          <cell r="F322">
            <v>12</v>
          </cell>
        </row>
        <row r="323">
          <cell r="D323" t="str">
            <v>Filled</v>
          </cell>
          <cell r="F323">
            <v>12</v>
          </cell>
        </row>
        <row r="324">
          <cell r="D324" t="str">
            <v>Filled</v>
          </cell>
          <cell r="F324">
            <v>12</v>
          </cell>
        </row>
        <row r="325">
          <cell r="D325" t="str">
            <v>Filled</v>
          </cell>
          <cell r="F325">
            <v>12</v>
          </cell>
        </row>
        <row r="326">
          <cell r="D326" t="str">
            <v>Filled</v>
          </cell>
          <cell r="F326">
            <v>13</v>
          </cell>
        </row>
        <row r="327">
          <cell r="D327" t="str">
            <v>Filled</v>
          </cell>
          <cell r="F327">
            <v>13</v>
          </cell>
        </row>
        <row r="328">
          <cell r="D328" t="str">
            <v>Filled</v>
          </cell>
          <cell r="F328">
            <v>13</v>
          </cell>
        </row>
        <row r="329">
          <cell r="D329" t="str">
            <v>Filled</v>
          </cell>
          <cell r="F329">
            <v>13</v>
          </cell>
        </row>
        <row r="330">
          <cell r="D330" t="str">
            <v>Filled</v>
          </cell>
          <cell r="F330">
            <v>13</v>
          </cell>
        </row>
        <row r="331">
          <cell r="D331" t="str">
            <v>Filled</v>
          </cell>
          <cell r="F331">
            <v>14</v>
          </cell>
        </row>
        <row r="332">
          <cell r="D332" t="str">
            <v>Filled</v>
          </cell>
          <cell r="F332">
            <v>14</v>
          </cell>
        </row>
        <row r="333">
          <cell r="D333" t="str">
            <v>Filled</v>
          </cell>
          <cell r="F333">
            <v>14</v>
          </cell>
        </row>
        <row r="334">
          <cell r="D334" t="str">
            <v>Filled</v>
          </cell>
          <cell r="F334">
            <v>14</v>
          </cell>
        </row>
        <row r="335">
          <cell r="D335" t="str">
            <v>Filled</v>
          </cell>
          <cell r="F335">
            <v>14</v>
          </cell>
        </row>
        <row r="336">
          <cell r="D336" t="str">
            <v>Filled</v>
          </cell>
          <cell r="F336">
            <v>15</v>
          </cell>
        </row>
        <row r="337">
          <cell r="D337" t="str">
            <v>Filled</v>
          </cell>
          <cell r="F337">
            <v>15</v>
          </cell>
        </row>
        <row r="338">
          <cell r="D338" t="str">
            <v>Filled</v>
          </cell>
          <cell r="F338">
            <v>15</v>
          </cell>
        </row>
        <row r="339">
          <cell r="D339" t="str">
            <v>Filled</v>
          </cell>
          <cell r="F339">
            <v>15</v>
          </cell>
        </row>
        <row r="340">
          <cell r="D340" t="str">
            <v>Filled</v>
          </cell>
          <cell r="F340">
            <v>16</v>
          </cell>
        </row>
        <row r="341">
          <cell r="D341" t="str">
            <v>Filled</v>
          </cell>
          <cell r="F341">
            <v>16</v>
          </cell>
        </row>
        <row r="342">
          <cell r="D342" t="str">
            <v>Filled</v>
          </cell>
          <cell r="F342">
            <v>16</v>
          </cell>
        </row>
        <row r="343">
          <cell r="D343" t="str">
            <v>Filled</v>
          </cell>
          <cell r="F343">
            <v>16</v>
          </cell>
        </row>
        <row r="344">
          <cell r="D344" t="str">
            <v>Failed To Fill</v>
          </cell>
          <cell r="F344">
            <v>12</v>
          </cell>
        </row>
        <row r="345">
          <cell r="D345" t="str">
            <v>Failed To Fill</v>
          </cell>
          <cell r="F345">
            <v>12</v>
          </cell>
        </row>
        <row r="346">
          <cell r="D346" t="str">
            <v>Failed To Fill</v>
          </cell>
          <cell r="F346">
            <v>13</v>
          </cell>
        </row>
        <row r="347">
          <cell r="D347" t="str">
            <v>Filled</v>
          </cell>
          <cell r="F347">
            <v>13</v>
          </cell>
        </row>
        <row r="348">
          <cell r="D348" t="str">
            <v>Failed To Fill</v>
          </cell>
          <cell r="F348">
            <v>13</v>
          </cell>
        </row>
        <row r="349">
          <cell r="D349" t="str">
            <v>Filled</v>
          </cell>
          <cell r="F349">
            <v>14</v>
          </cell>
        </row>
        <row r="350">
          <cell r="D350" t="str">
            <v>Failed To Fill</v>
          </cell>
          <cell r="F350">
            <v>13</v>
          </cell>
        </row>
        <row r="351">
          <cell r="D351" t="str">
            <v>Filled</v>
          </cell>
          <cell r="F351">
            <v>13</v>
          </cell>
        </row>
        <row r="352">
          <cell r="D352" t="str">
            <v>Filled</v>
          </cell>
          <cell r="F352">
            <v>1</v>
          </cell>
        </row>
        <row r="353">
          <cell r="D353" t="str">
            <v>Filled</v>
          </cell>
          <cell r="F353">
            <v>2</v>
          </cell>
        </row>
        <row r="354">
          <cell r="D354" t="str">
            <v>Filled</v>
          </cell>
          <cell r="F354">
            <v>2</v>
          </cell>
        </row>
        <row r="355">
          <cell r="D355" t="str">
            <v>Filled</v>
          </cell>
          <cell r="F355">
            <v>2</v>
          </cell>
        </row>
        <row r="356">
          <cell r="D356" t="str">
            <v>Filled</v>
          </cell>
          <cell r="F356">
            <v>2</v>
          </cell>
        </row>
        <row r="357">
          <cell r="D357" t="str">
            <v>Filled</v>
          </cell>
          <cell r="F357">
            <v>2</v>
          </cell>
        </row>
        <row r="358">
          <cell r="D358" t="str">
            <v>Filled</v>
          </cell>
          <cell r="F358">
            <v>3</v>
          </cell>
        </row>
        <row r="359">
          <cell r="D359" t="str">
            <v>Filled</v>
          </cell>
          <cell r="F359">
            <v>3</v>
          </cell>
        </row>
        <row r="360">
          <cell r="D360" t="str">
            <v>Filled</v>
          </cell>
          <cell r="F360">
            <v>3</v>
          </cell>
        </row>
        <row r="361">
          <cell r="D361" t="str">
            <v>Filled</v>
          </cell>
          <cell r="F361">
            <v>3</v>
          </cell>
        </row>
        <row r="362">
          <cell r="D362" t="str">
            <v>Filled</v>
          </cell>
          <cell r="F362">
            <v>3</v>
          </cell>
        </row>
        <row r="363">
          <cell r="D363" t="str">
            <v>Filled</v>
          </cell>
          <cell r="F363">
            <v>4</v>
          </cell>
        </row>
        <row r="364">
          <cell r="D364" t="str">
            <v>Filled</v>
          </cell>
          <cell r="F364">
            <v>4</v>
          </cell>
        </row>
        <row r="365">
          <cell r="D365" t="str">
            <v>Filled</v>
          </cell>
          <cell r="F365">
            <v>4</v>
          </cell>
        </row>
        <row r="366">
          <cell r="D366" t="str">
            <v>Filled</v>
          </cell>
          <cell r="F366">
            <v>4</v>
          </cell>
        </row>
        <row r="367">
          <cell r="D367" t="str">
            <v>Filled</v>
          </cell>
          <cell r="F367">
            <v>4</v>
          </cell>
        </row>
        <row r="368">
          <cell r="D368" t="str">
            <v>Filled</v>
          </cell>
          <cell r="F368">
            <v>5</v>
          </cell>
        </row>
        <row r="369">
          <cell r="D369" t="str">
            <v>Filled</v>
          </cell>
          <cell r="F369">
            <v>5</v>
          </cell>
        </row>
        <row r="370">
          <cell r="D370" t="str">
            <v>Filled</v>
          </cell>
          <cell r="F370">
            <v>5</v>
          </cell>
        </row>
        <row r="371">
          <cell r="D371" t="str">
            <v>Filled</v>
          </cell>
          <cell r="F371">
            <v>5</v>
          </cell>
        </row>
        <row r="372">
          <cell r="D372" t="str">
            <v>Filled</v>
          </cell>
          <cell r="F372">
            <v>6</v>
          </cell>
        </row>
        <row r="373">
          <cell r="D373" t="str">
            <v>Filled</v>
          </cell>
          <cell r="F373">
            <v>6</v>
          </cell>
        </row>
        <row r="374">
          <cell r="D374" t="str">
            <v>Filled</v>
          </cell>
          <cell r="F374">
            <v>6</v>
          </cell>
        </row>
        <row r="375">
          <cell r="D375" t="str">
            <v>Filled</v>
          </cell>
          <cell r="F375">
            <v>6</v>
          </cell>
        </row>
        <row r="376">
          <cell r="D376" t="str">
            <v>Filled</v>
          </cell>
          <cell r="F376">
            <v>6</v>
          </cell>
        </row>
        <row r="377">
          <cell r="D377" t="str">
            <v>Filled</v>
          </cell>
          <cell r="F377">
            <v>7</v>
          </cell>
        </row>
        <row r="378">
          <cell r="D378" t="str">
            <v>Filled</v>
          </cell>
          <cell r="F378">
            <v>7</v>
          </cell>
        </row>
        <row r="379">
          <cell r="D379" t="str">
            <v>Filled</v>
          </cell>
          <cell r="F379">
            <v>7</v>
          </cell>
        </row>
        <row r="380">
          <cell r="D380" t="str">
            <v>Filled</v>
          </cell>
          <cell r="F380">
            <v>7</v>
          </cell>
        </row>
        <row r="381">
          <cell r="D381" t="str">
            <v>Filled</v>
          </cell>
          <cell r="F381">
            <v>7</v>
          </cell>
        </row>
        <row r="382">
          <cell r="D382" t="str">
            <v>Filled</v>
          </cell>
          <cell r="F382">
            <v>8</v>
          </cell>
        </row>
        <row r="383">
          <cell r="D383" t="str">
            <v>Filled</v>
          </cell>
          <cell r="F383">
            <v>8</v>
          </cell>
        </row>
        <row r="384">
          <cell r="D384" t="str">
            <v>Filled</v>
          </cell>
          <cell r="F384">
            <v>8</v>
          </cell>
        </row>
        <row r="385">
          <cell r="D385" t="str">
            <v>Filled</v>
          </cell>
          <cell r="F385">
            <v>8</v>
          </cell>
        </row>
        <row r="386">
          <cell r="D386" t="str">
            <v>Filled</v>
          </cell>
          <cell r="F386">
            <v>8</v>
          </cell>
        </row>
        <row r="387">
          <cell r="D387" t="str">
            <v>Filled</v>
          </cell>
          <cell r="F387">
            <v>9</v>
          </cell>
        </row>
        <row r="388">
          <cell r="D388" t="str">
            <v>Filled</v>
          </cell>
          <cell r="F388">
            <v>9</v>
          </cell>
        </row>
        <row r="389">
          <cell r="D389" t="str">
            <v>Filled</v>
          </cell>
          <cell r="F389">
            <v>9</v>
          </cell>
        </row>
        <row r="390">
          <cell r="D390" t="str">
            <v>Filled</v>
          </cell>
          <cell r="F390">
            <v>9</v>
          </cell>
        </row>
        <row r="391">
          <cell r="D391" t="str">
            <v>Filled</v>
          </cell>
          <cell r="F391">
            <v>9</v>
          </cell>
        </row>
        <row r="392">
          <cell r="D392" t="str">
            <v>Filled</v>
          </cell>
          <cell r="F392">
            <v>10</v>
          </cell>
        </row>
        <row r="393">
          <cell r="D393" t="str">
            <v>Filled</v>
          </cell>
          <cell r="F393">
            <v>10</v>
          </cell>
        </row>
        <row r="394">
          <cell r="D394" t="str">
            <v>Filled</v>
          </cell>
          <cell r="F394">
            <v>10</v>
          </cell>
        </row>
        <row r="395">
          <cell r="D395" t="str">
            <v>Filled</v>
          </cell>
          <cell r="F395">
            <v>10</v>
          </cell>
        </row>
        <row r="396">
          <cell r="D396" t="str">
            <v>Filled</v>
          </cell>
          <cell r="F396">
            <v>10</v>
          </cell>
        </row>
        <row r="397">
          <cell r="D397" t="str">
            <v>Filled</v>
          </cell>
          <cell r="F397">
            <v>11</v>
          </cell>
        </row>
        <row r="398">
          <cell r="D398" t="str">
            <v>Filled</v>
          </cell>
          <cell r="F398">
            <v>11</v>
          </cell>
        </row>
        <row r="399">
          <cell r="D399" t="str">
            <v>Filled</v>
          </cell>
          <cell r="F399">
            <v>11</v>
          </cell>
        </row>
        <row r="400">
          <cell r="D400" t="str">
            <v>Filled</v>
          </cell>
          <cell r="F400">
            <v>12</v>
          </cell>
        </row>
        <row r="401">
          <cell r="D401" t="str">
            <v>Filled</v>
          </cell>
          <cell r="F401">
            <v>12</v>
          </cell>
        </row>
        <row r="402">
          <cell r="D402" t="str">
            <v>Filled</v>
          </cell>
          <cell r="F402">
            <v>12</v>
          </cell>
        </row>
        <row r="403">
          <cell r="D403" t="str">
            <v>Filled</v>
          </cell>
          <cell r="F403">
            <v>12</v>
          </cell>
        </row>
        <row r="404">
          <cell r="D404" t="str">
            <v>Filled</v>
          </cell>
          <cell r="F404">
            <v>12</v>
          </cell>
        </row>
        <row r="405">
          <cell r="D405" t="str">
            <v>Filled</v>
          </cell>
          <cell r="F405">
            <v>13</v>
          </cell>
        </row>
        <row r="406">
          <cell r="D406" t="str">
            <v>Filled</v>
          </cell>
          <cell r="F406">
            <v>13</v>
          </cell>
        </row>
        <row r="407">
          <cell r="D407" t="str">
            <v>Filled</v>
          </cell>
          <cell r="F407">
            <v>13</v>
          </cell>
        </row>
        <row r="408">
          <cell r="D408" t="str">
            <v>Filled</v>
          </cell>
          <cell r="F408">
            <v>13</v>
          </cell>
        </row>
        <row r="409">
          <cell r="D409" t="str">
            <v>Filled</v>
          </cell>
          <cell r="F409">
            <v>13</v>
          </cell>
        </row>
        <row r="410">
          <cell r="D410" t="str">
            <v>Filled</v>
          </cell>
          <cell r="F410">
            <v>14</v>
          </cell>
        </row>
        <row r="411">
          <cell r="D411" t="str">
            <v>Filled</v>
          </cell>
          <cell r="F411">
            <v>14</v>
          </cell>
        </row>
        <row r="412">
          <cell r="D412" t="str">
            <v>Filled</v>
          </cell>
          <cell r="F412">
            <v>14</v>
          </cell>
        </row>
        <row r="413">
          <cell r="D413" t="str">
            <v>Filled</v>
          </cell>
          <cell r="F413">
            <v>14</v>
          </cell>
        </row>
        <row r="414">
          <cell r="D414" t="str">
            <v>Filled</v>
          </cell>
          <cell r="F414">
            <v>14</v>
          </cell>
        </row>
        <row r="415">
          <cell r="D415" t="str">
            <v>Filled</v>
          </cell>
          <cell r="F415">
            <v>15</v>
          </cell>
        </row>
        <row r="416">
          <cell r="D416" t="str">
            <v>Filled</v>
          </cell>
          <cell r="F416">
            <v>15</v>
          </cell>
        </row>
        <row r="417">
          <cell r="D417" t="str">
            <v>Filled</v>
          </cell>
          <cell r="F417">
            <v>15</v>
          </cell>
        </row>
        <row r="418">
          <cell r="D418" t="str">
            <v>Filled</v>
          </cell>
          <cell r="F418">
            <v>15</v>
          </cell>
        </row>
        <row r="419">
          <cell r="D419" t="str">
            <v>Filled</v>
          </cell>
          <cell r="F419">
            <v>16</v>
          </cell>
        </row>
        <row r="420">
          <cell r="D420" t="str">
            <v>Filled</v>
          </cell>
          <cell r="F420">
            <v>16</v>
          </cell>
        </row>
        <row r="421">
          <cell r="D421" t="str">
            <v>Filled</v>
          </cell>
          <cell r="F421">
            <v>16</v>
          </cell>
        </row>
        <row r="422">
          <cell r="D422" t="str">
            <v>Filled</v>
          </cell>
          <cell r="F422">
            <v>16</v>
          </cell>
        </row>
        <row r="423">
          <cell r="D423" t="str">
            <v>Filled</v>
          </cell>
          <cell r="F423">
            <v>16</v>
          </cell>
        </row>
        <row r="424">
          <cell r="D424" t="str">
            <v>Filled</v>
          </cell>
          <cell r="F424">
            <v>17</v>
          </cell>
        </row>
        <row r="425">
          <cell r="D425" t="str">
            <v>Filled</v>
          </cell>
          <cell r="F425">
            <v>17</v>
          </cell>
        </row>
        <row r="426">
          <cell r="D426" t="str">
            <v>Filled</v>
          </cell>
          <cell r="F426">
            <v>17</v>
          </cell>
        </row>
        <row r="427">
          <cell r="D427" t="str">
            <v>Filled</v>
          </cell>
          <cell r="F427">
            <v>17</v>
          </cell>
        </row>
        <row r="428">
          <cell r="D428" t="str">
            <v>Filled</v>
          </cell>
          <cell r="F428">
            <v>17</v>
          </cell>
        </row>
        <row r="429">
          <cell r="D429" t="str">
            <v>Filled</v>
          </cell>
          <cell r="F429">
            <v>18</v>
          </cell>
        </row>
        <row r="430">
          <cell r="D430" t="str">
            <v>Filled</v>
          </cell>
          <cell r="F430">
            <v>18</v>
          </cell>
        </row>
        <row r="431">
          <cell r="D431" t="str">
            <v>Filled</v>
          </cell>
          <cell r="F431">
            <v>18</v>
          </cell>
        </row>
        <row r="432">
          <cell r="D432" t="str">
            <v>Filled</v>
          </cell>
          <cell r="F432">
            <v>19</v>
          </cell>
        </row>
        <row r="433">
          <cell r="D433" t="str">
            <v>Filled</v>
          </cell>
          <cell r="F433">
            <v>19</v>
          </cell>
        </row>
        <row r="434">
          <cell r="D434" t="str">
            <v>Filled</v>
          </cell>
          <cell r="F434">
            <v>19</v>
          </cell>
        </row>
        <row r="435">
          <cell r="D435" t="str">
            <v>Filled</v>
          </cell>
          <cell r="F435">
            <v>19</v>
          </cell>
        </row>
        <row r="436">
          <cell r="D436" t="str">
            <v>Filled</v>
          </cell>
          <cell r="F436">
            <v>19</v>
          </cell>
        </row>
        <row r="437">
          <cell r="D437" t="str">
            <v>Filled</v>
          </cell>
          <cell r="F437">
            <v>20</v>
          </cell>
        </row>
        <row r="438">
          <cell r="D438" t="str">
            <v>Filled</v>
          </cell>
          <cell r="F438">
            <v>20</v>
          </cell>
        </row>
        <row r="439">
          <cell r="D439" t="str">
            <v>Filled</v>
          </cell>
          <cell r="F439">
            <v>20</v>
          </cell>
        </row>
        <row r="440">
          <cell r="D440" t="str">
            <v>Filled</v>
          </cell>
          <cell r="F440">
            <v>20</v>
          </cell>
        </row>
        <row r="441">
          <cell r="D441" t="str">
            <v>Filled</v>
          </cell>
          <cell r="F441">
            <v>20</v>
          </cell>
        </row>
        <row r="442">
          <cell r="D442" t="str">
            <v>Filled</v>
          </cell>
          <cell r="F442">
            <v>21</v>
          </cell>
        </row>
        <row r="443">
          <cell r="D443" t="str">
            <v>Filled</v>
          </cell>
          <cell r="F443">
            <v>21</v>
          </cell>
        </row>
        <row r="444">
          <cell r="D444" t="str">
            <v>Filled</v>
          </cell>
          <cell r="F444">
            <v>21</v>
          </cell>
        </row>
        <row r="445">
          <cell r="D445" t="str">
            <v>Filled</v>
          </cell>
          <cell r="F445">
            <v>21</v>
          </cell>
        </row>
        <row r="446">
          <cell r="D446" t="str">
            <v>Filled</v>
          </cell>
          <cell r="F446">
            <v>23</v>
          </cell>
        </row>
        <row r="447">
          <cell r="D447" t="str">
            <v>Filled</v>
          </cell>
          <cell r="F447">
            <v>24</v>
          </cell>
        </row>
        <row r="448">
          <cell r="D448" t="str">
            <v>Filled</v>
          </cell>
          <cell r="F448">
            <v>24</v>
          </cell>
        </row>
        <row r="449">
          <cell r="D449" t="str">
            <v>Filled</v>
          </cell>
          <cell r="F449">
            <v>24</v>
          </cell>
        </row>
        <row r="450">
          <cell r="D450" t="str">
            <v>Filled</v>
          </cell>
          <cell r="F450">
            <v>24</v>
          </cell>
        </row>
        <row r="451">
          <cell r="D451" t="str">
            <v>Filled</v>
          </cell>
          <cell r="F451">
            <v>24</v>
          </cell>
        </row>
        <row r="452">
          <cell r="D452" t="str">
            <v>Filled</v>
          </cell>
          <cell r="F452">
            <v>25</v>
          </cell>
        </row>
        <row r="453">
          <cell r="D453" t="str">
            <v>Filled</v>
          </cell>
          <cell r="F453">
            <v>25</v>
          </cell>
        </row>
        <row r="454">
          <cell r="D454" t="str">
            <v>Filled</v>
          </cell>
          <cell r="F454">
            <v>25</v>
          </cell>
        </row>
        <row r="455">
          <cell r="D455" t="str">
            <v>Filled</v>
          </cell>
          <cell r="F455">
            <v>25</v>
          </cell>
        </row>
        <row r="456">
          <cell r="D456" t="str">
            <v>Filled</v>
          </cell>
          <cell r="F456">
            <v>26</v>
          </cell>
        </row>
        <row r="457">
          <cell r="D457" t="str">
            <v>Filled</v>
          </cell>
          <cell r="F457">
            <v>26</v>
          </cell>
        </row>
        <row r="458">
          <cell r="D458" t="str">
            <v>Filled</v>
          </cell>
          <cell r="F458">
            <v>13</v>
          </cell>
        </row>
        <row r="459">
          <cell r="D459" t="str">
            <v>Filled</v>
          </cell>
          <cell r="F459">
            <v>13</v>
          </cell>
        </row>
        <row r="460">
          <cell r="D460" t="str">
            <v>Failed To Fill</v>
          </cell>
          <cell r="F460">
            <v>12</v>
          </cell>
        </row>
        <row r="461">
          <cell r="D461" t="str">
            <v>Failed To Fill</v>
          </cell>
          <cell r="F461">
            <v>12</v>
          </cell>
        </row>
        <row r="462">
          <cell r="D462" t="str">
            <v>Failed To Fill</v>
          </cell>
          <cell r="F462">
            <v>13</v>
          </cell>
        </row>
        <row r="463">
          <cell r="D463" t="str">
            <v>Filled</v>
          </cell>
          <cell r="F463">
            <v>15</v>
          </cell>
        </row>
        <row r="464">
          <cell r="D464" t="str">
            <v>Filled</v>
          </cell>
          <cell r="F464">
            <v>15</v>
          </cell>
        </row>
        <row r="465">
          <cell r="D465" t="str">
            <v>Filled</v>
          </cell>
          <cell r="F465">
            <v>13</v>
          </cell>
        </row>
        <row r="466">
          <cell r="D466" t="str">
            <v>Failed To Fill</v>
          </cell>
          <cell r="F466">
            <v>13</v>
          </cell>
        </row>
        <row r="467">
          <cell r="D467" t="str">
            <v>Failed To Fill</v>
          </cell>
          <cell r="F467">
            <v>13</v>
          </cell>
        </row>
        <row r="468">
          <cell r="D468" t="str">
            <v>Filled</v>
          </cell>
          <cell r="F468">
            <v>15</v>
          </cell>
        </row>
        <row r="469">
          <cell r="D469" t="str">
            <v>Failed To Fill</v>
          </cell>
          <cell r="F469">
            <v>13</v>
          </cell>
        </row>
        <row r="470">
          <cell r="D470" t="str">
            <v>Failed To Fill</v>
          </cell>
          <cell r="F470">
            <v>13</v>
          </cell>
        </row>
        <row r="471">
          <cell r="D471" t="str">
            <v>Filled</v>
          </cell>
          <cell r="F471">
            <v>13</v>
          </cell>
        </row>
        <row r="472">
          <cell r="D472" t="str">
            <v>Filled</v>
          </cell>
          <cell r="F472">
            <v>14</v>
          </cell>
        </row>
        <row r="473">
          <cell r="D473" t="str">
            <v>Filled</v>
          </cell>
          <cell r="F473">
            <v>14</v>
          </cell>
        </row>
        <row r="474">
          <cell r="D474" t="str">
            <v>Filled</v>
          </cell>
          <cell r="F474">
            <v>14</v>
          </cell>
        </row>
        <row r="475">
          <cell r="D475" t="str">
            <v>Filled</v>
          </cell>
          <cell r="F475">
            <v>14</v>
          </cell>
        </row>
        <row r="476">
          <cell r="D476" t="str">
            <v>Filled</v>
          </cell>
          <cell r="F476">
            <v>14</v>
          </cell>
        </row>
        <row r="477">
          <cell r="D477" t="str">
            <v>Failed To Fill</v>
          </cell>
          <cell r="F477">
            <v>13</v>
          </cell>
        </row>
        <row r="478">
          <cell r="D478" t="str">
            <v>Failed To Fill</v>
          </cell>
          <cell r="F478">
            <v>13</v>
          </cell>
        </row>
        <row r="479">
          <cell r="D479" t="str">
            <v>Filled</v>
          </cell>
          <cell r="F479">
            <v>14</v>
          </cell>
        </row>
        <row r="480">
          <cell r="D480" t="str">
            <v>Failed To Fill</v>
          </cell>
          <cell r="F480">
            <v>14</v>
          </cell>
        </row>
        <row r="481">
          <cell r="D481" t="str">
            <v>Filled</v>
          </cell>
          <cell r="F481">
            <v>13</v>
          </cell>
        </row>
        <row r="482">
          <cell r="D482" t="str">
            <v>Failed To Fill</v>
          </cell>
          <cell r="F482">
            <v>14</v>
          </cell>
        </row>
        <row r="483">
          <cell r="D483" t="str">
            <v>Filled</v>
          </cell>
          <cell r="F483">
            <v>14</v>
          </cell>
        </row>
        <row r="484">
          <cell r="D484" t="str">
            <v>Filled</v>
          </cell>
          <cell r="F484">
            <v>14</v>
          </cell>
        </row>
        <row r="485">
          <cell r="D485" t="str">
            <v>Failed To Fill</v>
          </cell>
          <cell r="F485">
            <v>14</v>
          </cell>
        </row>
        <row r="486">
          <cell r="D486" t="str">
            <v>Failed To Fill</v>
          </cell>
          <cell r="F486">
            <v>14</v>
          </cell>
        </row>
        <row r="487">
          <cell r="D487" t="str">
            <v>Filled</v>
          </cell>
          <cell r="F487">
            <v>17</v>
          </cell>
        </row>
        <row r="488">
          <cell r="D488" t="str">
            <v>Filled</v>
          </cell>
          <cell r="F488">
            <v>17</v>
          </cell>
        </row>
        <row r="489">
          <cell r="D489" t="str">
            <v>Failed To Fill</v>
          </cell>
          <cell r="F489">
            <v>14</v>
          </cell>
        </row>
        <row r="490">
          <cell r="D490" t="str">
            <v>Failed To Fill</v>
          </cell>
          <cell r="F490">
            <v>14</v>
          </cell>
        </row>
        <row r="491">
          <cell r="D491" t="str">
            <v>Failed To Fill</v>
          </cell>
          <cell r="F491">
            <v>14</v>
          </cell>
        </row>
        <row r="492">
          <cell r="D492" t="str">
            <v>Failed To Fill</v>
          </cell>
          <cell r="F492">
            <v>13</v>
          </cell>
        </row>
        <row r="493">
          <cell r="D493" t="str">
            <v>Failed To Fill</v>
          </cell>
          <cell r="F493">
            <v>14</v>
          </cell>
        </row>
        <row r="494">
          <cell r="D494" t="str">
            <v>Failed To Fill</v>
          </cell>
          <cell r="F494">
            <v>14</v>
          </cell>
        </row>
        <row r="495">
          <cell r="D495" t="str">
            <v>Failed To Fill</v>
          </cell>
          <cell r="F495">
            <v>14</v>
          </cell>
        </row>
        <row r="496">
          <cell r="D496" t="str">
            <v>Filled</v>
          </cell>
          <cell r="F496">
            <v>14</v>
          </cell>
        </row>
        <row r="497">
          <cell r="D497" t="str">
            <v>Failed To Fill</v>
          </cell>
          <cell r="F497">
            <v>15</v>
          </cell>
        </row>
        <row r="498">
          <cell r="D498" t="str">
            <v>Filled</v>
          </cell>
          <cell r="F498">
            <v>15</v>
          </cell>
        </row>
        <row r="499">
          <cell r="D499" t="str">
            <v>Filled</v>
          </cell>
          <cell r="F499">
            <v>15</v>
          </cell>
        </row>
        <row r="500">
          <cell r="D500" t="str">
            <v>Failed To Fill</v>
          </cell>
          <cell r="F500">
            <v>15</v>
          </cell>
        </row>
        <row r="501">
          <cell r="D501" t="str">
            <v>Filled</v>
          </cell>
          <cell r="F501">
            <v>16</v>
          </cell>
        </row>
        <row r="502">
          <cell r="D502" t="str">
            <v>Filled</v>
          </cell>
          <cell r="F502">
            <v>17</v>
          </cell>
        </row>
        <row r="503">
          <cell r="D503" t="str">
            <v>Filled</v>
          </cell>
          <cell r="F503">
            <v>15</v>
          </cell>
        </row>
        <row r="504">
          <cell r="D504" t="str">
            <v>Filled</v>
          </cell>
          <cell r="F504">
            <v>15</v>
          </cell>
        </row>
        <row r="505">
          <cell r="D505" t="str">
            <v>Filled</v>
          </cell>
          <cell r="F505">
            <v>15</v>
          </cell>
        </row>
        <row r="506">
          <cell r="D506" t="str">
            <v>Filled</v>
          </cell>
          <cell r="F506">
            <v>15</v>
          </cell>
        </row>
        <row r="507">
          <cell r="D507" t="str">
            <v>Filled</v>
          </cell>
          <cell r="F507">
            <v>15</v>
          </cell>
        </row>
        <row r="508">
          <cell r="D508" t="str">
            <v>Filled</v>
          </cell>
          <cell r="F508">
            <v>16</v>
          </cell>
        </row>
        <row r="509">
          <cell r="D509" t="str">
            <v>Filled</v>
          </cell>
          <cell r="F509">
            <v>16</v>
          </cell>
        </row>
        <row r="510">
          <cell r="D510" t="str">
            <v>Filled</v>
          </cell>
          <cell r="F510">
            <v>16</v>
          </cell>
        </row>
        <row r="511">
          <cell r="D511" t="str">
            <v>Filled</v>
          </cell>
          <cell r="F511">
            <v>16</v>
          </cell>
        </row>
        <row r="512">
          <cell r="D512" t="str">
            <v>Filled</v>
          </cell>
          <cell r="F512">
            <v>16</v>
          </cell>
        </row>
        <row r="513">
          <cell r="D513" t="str">
            <v>Filled</v>
          </cell>
          <cell r="F513">
            <v>15</v>
          </cell>
        </row>
        <row r="514">
          <cell r="D514" t="str">
            <v>Failed To Fill</v>
          </cell>
          <cell r="F514">
            <v>15</v>
          </cell>
        </row>
        <row r="515">
          <cell r="D515" t="str">
            <v>Failed To Fill</v>
          </cell>
          <cell r="F515">
            <v>15</v>
          </cell>
        </row>
        <row r="516">
          <cell r="D516" t="str">
            <v>Failed To Fill</v>
          </cell>
          <cell r="F516">
            <v>15</v>
          </cell>
        </row>
        <row r="517">
          <cell r="D517" t="str">
            <v>Failed To Fill</v>
          </cell>
          <cell r="F517">
            <v>15</v>
          </cell>
        </row>
        <row r="518">
          <cell r="D518" t="str">
            <v>Failed To Fill</v>
          </cell>
          <cell r="F518">
            <v>15</v>
          </cell>
        </row>
        <row r="519">
          <cell r="D519" t="str">
            <v>Failed To Fill</v>
          </cell>
          <cell r="F519">
            <v>15</v>
          </cell>
        </row>
        <row r="520">
          <cell r="D520" t="str">
            <v>Filled</v>
          </cell>
          <cell r="F520">
            <v>21</v>
          </cell>
        </row>
        <row r="521">
          <cell r="D521" t="str">
            <v>Filled</v>
          </cell>
          <cell r="F521">
            <v>16</v>
          </cell>
        </row>
        <row r="522">
          <cell r="D522" t="str">
            <v>Filled</v>
          </cell>
          <cell r="F522">
            <v>16</v>
          </cell>
        </row>
        <row r="523">
          <cell r="D523" t="str">
            <v>Filled</v>
          </cell>
          <cell r="F523">
            <v>16</v>
          </cell>
        </row>
        <row r="524">
          <cell r="D524" t="str">
            <v>Filled</v>
          </cell>
          <cell r="F524">
            <v>17</v>
          </cell>
        </row>
        <row r="525">
          <cell r="D525" t="str">
            <v>Filled</v>
          </cell>
          <cell r="F525">
            <v>17</v>
          </cell>
        </row>
        <row r="526">
          <cell r="D526" t="str">
            <v>Failed To Fill</v>
          </cell>
          <cell r="F526">
            <v>16</v>
          </cell>
        </row>
        <row r="527">
          <cell r="D527" t="str">
            <v>Failed To Fill</v>
          </cell>
          <cell r="F527">
            <v>16</v>
          </cell>
        </row>
        <row r="528">
          <cell r="D528" t="str">
            <v>Failed To Fill</v>
          </cell>
          <cell r="F528">
            <v>16</v>
          </cell>
        </row>
        <row r="529">
          <cell r="D529" t="str">
            <v>Filled</v>
          </cell>
          <cell r="F529">
            <v>18</v>
          </cell>
        </row>
        <row r="530">
          <cell r="D530" t="str">
            <v>Filled</v>
          </cell>
          <cell r="F530">
            <v>19</v>
          </cell>
        </row>
        <row r="531">
          <cell r="D531" t="str">
            <v>Filled</v>
          </cell>
          <cell r="F531">
            <v>19</v>
          </cell>
        </row>
        <row r="532">
          <cell r="D532" t="str">
            <v>Filled</v>
          </cell>
          <cell r="F532">
            <v>19</v>
          </cell>
        </row>
        <row r="533">
          <cell r="D533" t="str">
            <v>Filled</v>
          </cell>
          <cell r="F533">
            <v>19</v>
          </cell>
        </row>
        <row r="534">
          <cell r="D534" t="str">
            <v>Filled</v>
          </cell>
          <cell r="F534">
            <v>19</v>
          </cell>
        </row>
        <row r="535">
          <cell r="D535" t="str">
            <v>Filled</v>
          </cell>
          <cell r="F535">
            <v>17</v>
          </cell>
        </row>
        <row r="536">
          <cell r="D536" t="str">
            <v>Filled</v>
          </cell>
          <cell r="F536">
            <v>17</v>
          </cell>
        </row>
        <row r="537">
          <cell r="D537" t="str">
            <v>Failed To Fill</v>
          </cell>
          <cell r="F537">
            <v>16</v>
          </cell>
        </row>
        <row r="538">
          <cell r="D538" t="str">
            <v>Failed To Fill</v>
          </cell>
          <cell r="F538">
            <v>16</v>
          </cell>
        </row>
        <row r="539">
          <cell r="D539" t="str">
            <v>Filled</v>
          </cell>
          <cell r="F539">
            <v>16</v>
          </cell>
        </row>
        <row r="540">
          <cell r="D540" t="str">
            <v>Filled</v>
          </cell>
          <cell r="F540">
            <v>17</v>
          </cell>
        </row>
        <row r="541">
          <cell r="D541" t="str">
            <v>Filled</v>
          </cell>
          <cell r="F541">
            <v>17</v>
          </cell>
        </row>
        <row r="542">
          <cell r="D542" t="str">
            <v>Filled</v>
          </cell>
          <cell r="F542">
            <v>17</v>
          </cell>
        </row>
        <row r="543">
          <cell r="D543" t="str">
            <v>Filled</v>
          </cell>
          <cell r="F543">
            <v>17</v>
          </cell>
        </row>
        <row r="544">
          <cell r="D544" t="str">
            <v>Filled</v>
          </cell>
          <cell r="F544">
            <v>17</v>
          </cell>
        </row>
        <row r="545">
          <cell r="D545" t="str">
            <v>Filled</v>
          </cell>
          <cell r="F545">
            <v>18</v>
          </cell>
        </row>
        <row r="546">
          <cell r="D546" t="str">
            <v>Filled</v>
          </cell>
          <cell r="F546">
            <v>18</v>
          </cell>
        </row>
        <row r="547">
          <cell r="D547" t="str">
            <v>Filled</v>
          </cell>
          <cell r="F547">
            <v>18</v>
          </cell>
        </row>
        <row r="548">
          <cell r="D548" t="str">
            <v>Filled</v>
          </cell>
          <cell r="F548">
            <v>19</v>
          </cell>
        </row>
        <row r="549">
          <cell r="D549" t="str">
            <v>Filled</v>
          </cell>
          <cell r="F549">
            <v>19</v>
          </cell>
        </row>
        <row r="550">
          <cell r="D550" t="str">
            <v>Filled</v>
          </cell>
          <cell r="F550">
            <v>19</v>
          </cell>
        </row>
        <row r="551">
          <cell r="D551" t="str">
            <v>Filled</v>
          </cell>
          <cell r="F551">
            <v>19</v>
          </cell>
        </row>
        <row r="552">
          <cell r="D552" t="str">
            <v>Filled</v>
          </cell>
          <cell r="F552">
            <v>19</v>
          </cell>
        </row>
        <row r="553">
          <cell r="D553" t="str">
            <v>Filled</v>
          </cell>
          <cell r="F553">
            <v>20</v>
          </cell>
        </row>
        <row r="554">
          <cell r="D554" t="str">
            <v>Filled</v>
          </cell>
          <cell r="F554">
            <v>20</v>
          </cell>
        </row>
        <row r="555">
          <cell r="D555" t="str">
            <v>Filled</v>
          </cell>
          <cell r="F555">
            <v>20</v>
          </cell>
        </row>
        <row r="556">
          <cell r="D556" t="str">
            <v>Filled</v>
          </cell>
          <cell r="F556">
            <v>20</v>
          </cell>
        </row>
        <row r="557">
          <cell r="D557" t="str">
            <v>Filled</v>
          </cell>
          <cell r="F557">
            <v>20</v>
          </cell>
        </row>
        <row r="558">
          <cell r="D558" t="str">
            <v>Filled</v>
          </cell>
          <cell r="F558">
            <v>21</v>
          </cell>
        </row>
        <row r="559">
          <cell r="D559" t="str">
            <v>Filled</v>
          </cell>
          <cell r="F559">
            <v>21</v>
          </cell>
        </row>
        <row r="560">
          <cell r="D560" t="str">
            <v>Filled</v>
          </cell>
          <cell r="F560">
            <v>21</v>
          </cell>
        </row>
        <row r="561">
          <cell r="D561" t="str">
            <v>Filled</v>
          </cell>
          <cell r="F561">
            <v>21</v>
          </cell>
        </row>
        <row r="562">
          <cell r="D562" t="str">
            <v>Filled</v>
          </cell>
          <cell r="F562">
            <v>13</v>
          </cell>
        </row>
        <row r="563">
          <cell r="D563" t="str">
            <v>Filled</v>
          </cell>
          <cell r="F563">
            <v>13</v>
          </cell>
        </row>
        <row r="564">
          <cell r="D564" t="str">
            <v>Filled</v>
          </cell>
          <cell r="F564">
            <v>13</v>
          </cell>
        </row>
        <row r="565">
          <cell r="D565" t="str">
            <v>Filled</v>
          </cell>
          <cell r="F565">
            <v>13</v>
          </cell>
        </row>
        <row r="566">
          <cell r="D566" t="str">
            <v>Filled</v>
          </cell>
          <cell r="F566">
            <v>14</v>
          </cell>
        </row>
        <row r="567">
          <cell r="D567" t="str">
            <v>Filled</v>
          </cell>
          <cell r="F567">
            <v>14</v>
          </cell>
        </row>
        <row r="568">
          <cell r="D568" t="str">
            <v>Filled</v>
          </cell>
          <cell r="F568">
            <v>14</v>
          </cell>
        </row>
        <row r="569">
          <cell r="D569" t="str">
            <v>Filled</v>
          </cell>
          <cell r="F569">
            <v>14</v>
          </cell>
        </row>
        <row r="570">
          <cell r="D570" t="str">
            <v>Filled</v>
          </cell>
          <cell r="F570">
            <v>14</v>
          </cell>
        </row>
        <row r="571">
          <cell r="D571" t="str">
            <v>Filled</v>
          </cell>
          <cell r="F571">
            <v>15</v>
          </cell>
        </row>
        <row r="572">
          <cell r="D572" t="str">
            <v>Filled</v>
          </cell>
          <cell r="F572">
            <v>15</v>
          </cell>
        </row>
        <row r="573">
          <cell r="D573" t="str">
            <v>Filled</v>
          </cell>
          <cell r="F573">
            <v>15</v>
          </cell>
        </row>
        <row r="574">
          <cell r="D574" t="str">
            <v>Filled</v>
          </cell>
          <cell r="F574">
            <v>15</v>
          </cell>
        </row>
        <row r="575">
          <cell r="D575" t="str">
            <v>Filled</v>
          </cell>
          <cell r="F575">
            <v>16</v>
          </cell>
        </row>
        <row r="576">
          <cell r="D576" t="str">
            <v>Filled</v>
          </cell>
          <cell r="F576">
            <v>16</v>
          </cell>
        </row>
        <row r="577">
          <cell r="D577" t="str">
            <v>Filled</v>
          </cell>
          <cell r="F577">
            <v>16</v>
          </cell>
        </row>
        <row r="578">
          <cell r="D578" t="str">
            <v>Filled</v>
          </cell>
          <cell r="F578">
            <v>16</v>
          </cell>
        </row>
        <row r="579">
          <cell r="D579" t="str">
            <v>Filled</v>
          </cell>
          <cell r="F579">
            <v>16</v>
          </cell>
        </row>
        <row r="580">
          <cell r="D580" t="str">
            <v>Filled</v>
          </cell>
          <cell r="F580">
            <v>17</v>
          </cell>
        </row>
        <row r="581">
          <cell r="D581" t="str">
            <v>Filled</v>
          </cell>
          <cell r="F581">
            <v>17</v>
          </cell>
        </row>
        <row r="582">
          <cell r="D582" t="str">
            <v>Filled</v>
          </cell>
          <cell r="F582">
            <v>17</v>
          </cell>
        </row>
        <row r="583">
          <cell r="D583" t="str">
            <v>Filled</v>
          </cell>
          <cell r="F583">
            <v>17</v>
          </cell>
        </row>
        <row r="584">
          <cell r="D584" t="str">
            <v>Filled</v>
          </cell>
          <cell r="F584">
            <v>17</v>
          </cell>
        </row>
        <row r="585">
          <cell r="D585" t="str">
            <v>Filled</v>
          </cell>
          <cell r="F585">
            <v>18</v>
          </cell>
        </row>
        <row r="586">
          <cell r="D586" t="str">
            <v>Filled</v>
          </cell>
          <cell r="F586">
            <v>18</v>
          </cell>
        </row>
        <row r="587">
          <cell r="D587" t="str">
            <v>Filled</v>
          </cell>
          <cell r="F587">
            <v>18</v>
          </cell>
        </row>
        <row r="588">
          <cell r="D588" t="str">
            <v>Filled</v>
          </cell>
          <cell r="F588">
            <v>19</v>
          </cell>
        </row>
        <row r="589">
          <cell r="D589" t="str">
            <v>Filled</v>
          </cell>
          <cell r="F589">
            <v>19</v>
          </cell>
        </row>
        <row r="590">
          <cell r="D590" t="str">
            <v>Filled</v>
          </cell>
          <cell r="F590">
            <v>19</v>
          </cell>
        </row>
        <row r="591">
          <cell r="D591" t="str">
            <v>Filled</v>
          </cell>
          <cell r="F591">
            <v>19</v>
          </cell>
        </row>
        <row r="592">
          <cell r="D592" t="str">
            <v>Filled</v>
          </cell>
          <cell r="F592">
            <v>19</v>
          </cell>
        </row>
        <row r="593">
          <cell r="D593" t="str">
            <v>Filled</v>
          </cell>
          <cell r="F593">
            <v>20</v>
          </cell>
        </row>
        <row r="594">
          <cell r="D594" t="str">
            <v>Filled</v>
          </cell>
          <cell r="F594">
            <v>20</v>
          </cell>
        </row>
        <row r="595">
          <cell r="D595" t="str">
            <v>Filled</v>
          </cell>
          <cell r="F595">
            <v>20</v>
          </cell>
        </row>
        <row r="596">
          <cell r="D596" t="str">
            <v>Filled</v>
          </cell>
          <cell r="F596">
            <v>20</v>
          </cell>
        </row>
        <row r="597">
          <cell r="D597" t="str">
            <v>Filled</v>
          </cell>
          <cell r="F597">
            <v>20</v>
          </cell>
        </row>
        <row r="598">
          <cell r="D598" t="str">
            <v>Filled</v>
          </cell>
          <cell r="F598">
            <v>21</v>
          </cell>
        </row>
        <row r="599">
          <cell r="D599" t="str">
            <v>Filled</v>
          </cell>
          <cell r="F599">
            <v>21</v>
          </cell>
        </row>
        <row r="600">
          <cell r="D600" t="str">
            <v>Filled</v>
          </cell>
          <cell r="F600">
            <v>21</v>
          </cell>
        </row>
        <row r="601">
          <cell r="D601" t="str">
            <v>Filled</v>
          </cell>
          <cell r="F601">
            <v>21</v>
          </cell>
        </row>
        <row r="602">
          <cell r="D602" t="str">
            <v>Filled</v>
          </cell>
          <cell r="F602">
            <v>16</v>
          </cell>
        </row>
        <row r="603">
          <cell r="D603" t="str">
            <v>Filled</v>
          </cell>
          <cell r="F603">
            <v>16</v>
          </cell>
        </row>
        <row r="604">
          <cell r="D604" t="str">
            <v>Filled</v>
          </cell>
          <cell r="F604">
            <v>16</v>
          </cell>
        </row>
        <row r="605">
          <cell r="D605" t="str">
            <v>Filled</v>
          </cell>
          <cell r="F605">
            <v>16</v>
          </cell>
        </row>
        <row r="606">
          <cell r="D606" t="str">
            <v>Filled</v>
          </cell>
          <cell r="F606">
            <v>16</v>
          </cell>
        </row>
        <row r="607">
          <cell r="D607" t="str">
            <v>Filled</v>
          </cell>
          <cell r="F607">
            <v>17</v>
          </cell>
        </row>
        <row r="608">
          <cell r="D608" t="str">
            <v>Filled</v>
          </cell>
          <cell r="F608">
            <v>17</v>
          </cell>
        </row>
        <row r="609">
          <cell r="D609" t="str">
            <v>Filled</v>
          </cell>
          <cell r="F609">
            <v>17</v>
          </cell>
        </row>
        <row r="610">
          <cell r="D610" t="str">
            <v>Filled</v>
          </cell>
          <cell r="F610">
            <v>17</v>
          </cell>
        </row>
        <row r="611">
          <cell r="D611" t="str">
            <v>Filled</v>
          </cell>
          <cell r="F611">
            <v>17</v>
          </cell>
        </row>
        <row r="612">
          <cell r="D612" t="str">
            <v>Filled</v>
          </cell>
          <cell r="F612">
            <v>18</v>
          </cell>
        </row>
        <row r="613">
          <cell r="D613" t="str">
            <v>Filled</v>
          </cell>
          <cell r="F613">
            <v>18</v>
          </cell>
        </row>
        <row r="614">
          <cell r="D614" t="str">
            <v>Filled</v>
          </cell>
          <cell r="F614">
            <v>18</v>
          </cell>
        </row>
        <row r="615">
          <cell r="D615" t="str">
            <v>Filled</v>
          </cell>
          <cell r="F615">
            <v>19</v>
          </cell>
        </row>
        <row r="616">
          <cell r="D616" t="str">
            <v>Filled</v>
          </cell>
          <cell r="F616">
            <v>19</v>
          </cell>
        </row>
        <row r="617">
          <cell r="D617" t="str">
            <v>Filled</v>
          </cell>
          <cell r="F617">
            <v>19</v>
          </cell>
        </row>
        <row r="618">
          <cell r="D618" t="str">
            <v>Filled</v>
          </cell>
          <cell r="F618">
            <v>19</v>
          </cell>
        </row>
        <row r="619">
          <cell r="D619" t="str">
            <v>Filled</v>
          </cell>
          <cell r="F619">
            <v>19</v>
          </cell>
        </row>
        <row r="620">
          <cell r="D620" t="str">
            <v>Filled</v>
          </cell>
          <cell r="F620">
            <v>20</v>
          </cell>
        </row>
        <row r="621">
          <cell r="D621" t="str">
            <v>Filled</v>
          </cell>
          <cell r="F621">
            <v>20</v>
          </cell>
        </row>
        <row r="622">
          <cell r="D622" t="str">
            <v>Filled</v>
          </cell>
          <cell r="F622">
            <v>20</v>
          </cell>
        </row>
        <row r="623">
          <cell r="D623" t="str">
            <v>Filled</v>
          </cell>
          <cell r="F623">
            <v>20</v>
          </cell>
        </row>
        <row r="624">
          <cell r="D624" t="str">
            <v>Filled</v>
          </cell>
          <cell r="F624">
            <v>20</v>
          </cell>
        </row>
        <row r="625">
          <cell r="D625" t="str">
            <v>Filled</v>
          </cell>
          <cell r="F625">
            <v>21</v>
          </cell>
        </row>
        <row r="626">
          <cell r="D626" t="str">
            <v>Filled</v>
          </cell>
          <cell r="F626">
            <v>21</v>
          </cell>
        </row>
        <row r="627">
          <cell r="D627" t="str">
            <v>Filled</v>
          </cell>
          <cell r="F627">
            <v>21</v>
          </cell>
        </row>
        <row r="628">
          <cell r="D628" t="str">
            <v>Filled</v>
          </cell>
          <cell r="F628">
            <v>21</v>
          </cell>
        </row>
        <row r="629">
          <cell r="D629" t="str">
            <v>Filled</v>
          </cell>
          <cell r="F629">
            <v>23</v>
          </cell>
        </row>
        <row r="630">
          <cell r="D630" t="str">
            <v>Filled</v>
          </cell>
          <cell r="F630">
            <v>24</v>
          </cell>
        </row>
        <row r="631">
          <cell r="D631" t="str">
            <v>Filled</v>
          </cell>
          <cell r="F631">
            <v>24</v>
          </cell>
        </row>
        <row r="632">
          <cell r="D632" t="str">
            <v>Filled</v>
          </cell>
          <cell r="F632">
            <v>24</v>
          </cell>
        </row>
        <row r="633">
          <cell r="D633" t="str">
            <v>Filled</v>
          </cell>
          <cell r="F633">
            <v>24</v>
          </cell>
        </row>
        <row r="634">
          <cell r="D634" t="str">
            <v>Filled</v>
          </cell>
          <cell r="F634">
            <v>24</v>
          </cell>
        </row>
        <row r="635">
          <cell r="D635" t="str">
            <v>Filled</v>
          </cell>
          <cell r="F635">
            <v>25</v>
          </cell>
        </row>
        <row r="636">
          <cell r="D636" t="str">
            <v>Filled</v>
          </cell>
          <cell r="F636">
            <v>25</v>
          </cell>
        </row>
        <row r="637">
          <cell r="D637" t="str">
            <v>Filled</v>
          </cell>
          <cell r="F637">
            <v>25</v>
          </cell>
        </row>
        <row r="638">
          <cell r="D638" t="str">
            <v>Filled</v>
          </cell>
          <cell r="F638">
            <v>25</v>
          </cell>
        </row>
        <row r="639">
          <cell r="D639" t="str">
            <v>Filled</v>
          </cell>
          <cell r="F639">
            <v>26</v>
          </cell>
        </row>
        <row r="640">
          <cell r="D640" t="str">
            <v>Filled</v>
          </cell>
          <cell r="F640">
            <v>26</v>
          </cell>
        </row>
        <row r="641">
          <cell r="D641" t="str">
            <v>Filled</v>
          </cell>
          <cell r="F641">
            <v>26</v>
          </cell>
        </row>
        <row r="642">
          <cell r="D642" t="str">
            <v>Filled</v>
          </cell>
          <cell r="F642">
            <v>26</v>
          </cell>
        </row>
        <row r="643">
          <cell r="D643" t="str">
            <v>Filled</v>
          </cell>
          <cell r="F643">
            <v>26</v>
          </cell>
        </row>
        <row r="644">
          <cell r="D644" t="str">
            <v>Filled</v>
          </cell>
          <cell r="F644">
            <v>27</v>
          </cell>
        </row>
        <row r="645">
          <cell r="D645" t="str">
            <v>Filled</v>
          </cell>
          <cell r="F645">
            <v>27</v>
          </cell>
        </row>
        <row r="646">
          <cell r="D646" t="str">
            <v>Filled</v>
          </cell>
          <cell r="F646">
            <v>27</v>
          </cell>
        </row>
        <row r="647">
          <cell r="D647" t="str">
            <v>Filled</v>
          </cell>
          <cell r="F647">
            <v>16</v>
          </cell>
        </row>
        <row r="648">
          <cell r="D648" t="str">
            <v>Filled</v>
          </cell>
          <cell r="F648">
            <v>16</v>
          </cell>
        </row>
        <row r="649">
          <cell r="D649" t="str">
            <v>Filled</v>
          </cell>
          <cell r="F649">
            <v>17</v>
          </cell>
        </row>
        <row r="650">
          <cell r="D650" t="str">
            <v>Filled</v>
          </cell>
          <cell r="F650">
            <v>17</v>
          </cell>
        </row>
        <row r="651">
          <cell r="D651" t="str">
            <v>Filled</v>
          </cell>
          <cell r="F651">
            <v>17</v>
          </cell>
        </row>
        <row r="652">
          <cell r="D652" t="str">
            <v>Filled</v>
          </cell>
          <cell r="F652">
            <v>17</v>
          </cell>
        </row>
        <row r="653">
          <cell r="D653" t="str">
            <v>Filled</v>
          </cell>
          <cell r="F653">
            <v>17</v>
          </cell>
        </row>
        <row r="654">
          <cell r="D654" t="str">
            <v>Filled</v>
          </cell>
          <cell r="F654">
            <v>18</v>
          </cell>
        </row>
        <row r="655">
          <cell r="D655" t="str">
            <v>Filled</v>
          </cell>
          <cell r="F655">
            <v>18</v>
          </cell>
        </row>
        <row r="656">
          <cell r="D656" t="str">
            <v>Filled</v>
          </cell>
          <cell r="F656">
            <v>18</v>
          </cell>
        </row>
        <row r="657">
          <cell r="D657" t="str">
            <v>Filled</v>
          </cell>
          <cell r="F657">
            <v>19</v>
          </cell>
        </row>
        <row r="658">
          <cell r="D658" t="str">
            <v>Filled</v>
          </cell>
          <cell r="F658">
            <v>19</v>
          </cell>
        </row>
        <row r="659">
          <cell r="D659" t="str">
            <v>Filled</v>
          </cell>
          <cell r="F659">
            <v>19</v>
          </cell>
        </row>
        <row r="660">
          <cell r="D660" t="str">
            <v>Filled</v>
          </cell>
          <cell r="F660">
            <v>19</v>
          </cell>
        </row>
        <row r="661">
          <cell r="D661" t="str">
            <v>Filled</v>
          </cell>
          <cell r="F661">
            <v>19</v>
          </cell>
        </row>
        <row r="662">
          <cell r="D662" t="str">
            <v>Filled</v>
          </cell>
          <cell r="F662">
            <v>20</v>
          </cell>
        </row>
        <row r="663">
          <cell r="D663" t="str">
            <v>Filled</v>
          </cell>
          <cell r="F663">
            <v>20</v>
          </cell>
        </row>
        <row r="664">
          <cell r="D664" t="str">
            <v>Filled</v>
          </cell>
          <cell r="F664">
            <v>20</v>
          </cell>
        </row>
        <row r="665">
          <cell r="D665" t="str">
            <v>Filled</v>
          </cell>
          <cell r="F665">
            <v>20</v>
          </cell>
        </row>
        <row r="666">
          <cell r="D666" t="str">
            <v>Filled</v>
          </cell>
          <cell r="F666">
            <v>20</v>
          </cell>
        </row>
        <row r="667">
          <cell r="D667" t="str">
            <v>Filled</v>
          </cell>
          <cell r="F667">
            <v>21</v>
          </cell>
        </row>
        <row r="668">
          <cell r="D668" t="str">
            <v>Filled</v>
          </cell>
          <cell r="F668">
            <v>21</v>
          </cell>
        </row>
        <row r="669">
          <cell r="D669" t="str">
            <v>Filled</v>
          </cell>
          <cell r="F669">
            <v>21</v>
          </cell>
        </row>
        <row r="670">
          <cell r="D670" t="str">
            <v>Filled</v>
          </cell>
          <cell r="F670">
            <v>21</v>
          </cell>
        </row>
        <row r="671">
          <cell r="D671" t="str">
            <v>Filled</v>
          </cell>
          <cell r="F671">
            <v>23</v>
          </cell>
        </row>
        <row r="672">
          <cell r="D672" t="str">
            <v>Filled</v>
          </cell>
          <cell r="F672">
            <v>24</v>
          </cell>
        </row>
        <row r="673">
          <cell r="D673" t="str">
            <v>Filled</v>
          </cell>
          <cell r="F673">
            <v>24</v>
          </cell>
        </row>
        <row r="674">
          <cell r="D674" t="str">
            <v>Filled</v>
          </cell>
          <cell r="F674">
            <v>24</v>
          </cell>
        </row>
        <row r="675">
          <cell r="D675" t="str">
            <v>Filled</v>
          </cell>
          <cell r="F675">
            <v>24</v>
          </cell>
        </row>
        <row r="676">
          <cell r="D676" t="str">
            <v>Filled</v>
          </cell>
          <cell r="F676">
            <v>24</v>
          </cell>
        </row>
        <row r="677">
          <cell r="D677" t="str">
            <v>Filled</v>
          </cell>
          <cell r="F677">
            <v>25</v>
          </cell>
        </row>
        <row r="678">
          <cell r="D678" t="str">
            <v>Filled</v>
          </cell>
          <cell r="F678">
            <v>25</v>
          </cell>
        </row>
        <row r="679">
          <cell r="D679" t="str">
            <v>Filled</v>
          </cell>
          <cell r="F679">
            <v>25</v>
          </cell>
        </row>
        <row r="680">
          <cell r="D680" t="str">
            <v>Filled</v>
          </cell>
          <cell r="F680">
            <v>25</v>
          </cell>
        </row>
        <row r="681">
          <cell r="D681" t="str">
            <v>Filled</v>
          </cell>
          <cell r="F681">
            <v>26</v>
          </cell>
        </row>
        <row r="682">
          <cell r="D682" t="str">
            <v>Filled</v>
          </cell>
          <cell r="F682">
            <v>26</v>
          </cell>
        </row>
        <row r="683">
          <cell r="D683" t="str">
            <v>Filled</v>
          </cell>
          <cell r="F683">
            <v>26</v>
          </cell>
        </row>
        <row r="684">
          <cell r="D684" t="str">
            <v>Filled</v>
          </cell>
          <cell r="F684">
            <v>26</v>
          </cell>
        </row>
        <row r="685">
          <cell r="D685" t="str">
            <v>Filled</v>
          </cell>
          <cell r="F685">
            <v>26</v>
          </cell>
        </row>
        <row r="686">
          <cell r="D686" t="str">
            <v>Filled</v>
          </cell>
          <cell r="F686">
            <v>27</v>
          </cell>
        </row>
        <row r="687">
          <cell r="D687" t="str">
            <v>Filled</v>
          </cell>
          <cell r="F687">
            <v>27</v>
          </cell>
        </row>
        <row r="688">
          <cell r="D688" t="str">
            <v>Filled</v>
          </cell>
          <cell r="F688">
            <v>27</v>
          </cell>
        </row>
        <row r="689">
          <cell r="D689" t="str">
            <v>Filled</v>
          </cell>
          <cell r="F689">
            <v>27</v>
          </cell>
        </row>
        <row r="690">
          <cell r="D690" t="str">
            <v>Failed To Fill</v>
          </cell>
          <cell r="F690">
            <v>17</v>
          </cell>
        </row>
        <row r="691">
          <cell r="D691" t="str">
            <v>Failed To Fill</v>
          </cell>
          <cell r="F691">
            <v>17</v>
          </cell>
        </row>
        <row r="692">
          <cell r="D692" t="str">
            <v>Filled</v>
          </cell>
          <cell r="F692">
            <v>17</v>
          </cell>
        </row>
        <row r="693">
          <cell r="D693" t="str">
            <v>Filled</v>
          </cell>
          <cell r="F693">
            <v>17</v>
          </cell>
        </row>
        <row r="694">
          <cell r="D694" t="str">
            <v>Filled</v>
          </cell>
          <cell r="F694">
            <v>17</v>
          </cell>
        </row>
        <row r="695">
          <cell r="D695" t="str">
            <v>Filled</v>
          </cell>
          <cell r="F695">
            <v>17</v>
          </cell>
        </row>
        <row r="696">
          <cell r="D696" t="str">
            <v>Filled</v>
          </cell>
          <cell r="F696">
            <v>17</v>
          </cell>
        </row>
        <row r="697">
          <cell r="D697" t="str">
            <v>Filled</v>
          </cell>
          <cell r="F697">
            <v>17</v>
          </cell>
        </row>
        <row r="698">
          <cell r="D698" t="str">
            <v>Filled</v>
          </cell>
          <cell r="F698">
            <v>18</v>
          </cell>
        </row>
        <row r="699">
          <cell r="D699" t="str">
            <v>Filled</v>
          </cell>
          <cell r="F699">
            <v>18</v>
          </cell>
        </row>
        <row r="700">
          <cell r="D700" t="str">
            <v>Failed To Fill</v>
          </cell>
          <cell r="F700">
            <v>17</v>
          </cell>
        </row>
        <row r="701">
          <cell r="D701" t="str">
            <v>Filled</v>
          </cell>
          <cell r="F701">
            <v>17</v>
          </cell>
        </row>
        <row r="702">
          <cell r="D702" t="str">
            <v>Failed To Fill</v>
          </cell>
          <cell r="F702">
            <v>17</v>
          </cell>
        </row>
        <row r="703">
          <cell r="D703" t="str">
            <v>Failed To Fill</v>
          </cell>
          <cell r="F703">
            <v>17</v>
          </cell>
        </row>
        <row r="704">
          <cell r="D704" t="str">
            <v>Failed To Fill</v>
          </cell>
          <cell r="F704">
            <v>17</v>
          </cell>
        </row>
        <row r="705">
          <cell r="D705" t="str">
            <v>Failed To Fill</v>
          </cell>
          <cell r="F705">
            <v>18</v>
          </cell>
        </row>
        <row r="706">
          <cell r="D706" t="str">
            <v>Filled</v>
          </cell>
          <cell r="F706">
            <v>18</v>
          </cell>
        </row>
        <row r="707">
          <cell r="D707" t="str">
            <v>Filled</v>
          </cell>
          <cell r="F707">
            <v>21</v>
          </cell>
        </row>
        <row r="708">
          <cell r="D708" t="str">
            <v>Failed To Fill</v>
          </cell>
          <cell r="F708">
            <v>17</v>
          </cell>
        </row>
        <row r="709">
          <cell r="D709" t="str">
            <v>Failed To Fill</v>
          </cell>
          <cell r="F709">
            <v>17</v>
          </cell>
        </row>
        <row r="710">
          <cell r="D710" t="str">
            <v>Filled</v>
          </cell>
          <cell r="F710">
            <v>17</v>
          </cell>
        </row>
        <row r="711">
          <cell r="D711" t="str">
            <v>Filled</v>
          </cell>
          <cell r="F711">
            <v>18</v>
          </cell>
        </row>
        <row r="712">
          <cell r="D712" t="str">
            <v>Filled</v>
          </cell>
          <cell r="F712">
            <v>19</v>
          </cell>
        </row>
        <row r="713">
          <cell r="D713" t="str">
            <v>Failed To Fill</v>
          </cell>
          <cell r="F713">
            <v>17</v>
          </cell>
        </row>
        <row r="714">
          <cell r="D714" t="str">
            <v>Failed To Fill</v>
          </cell>
          <cell r="F714">
            <v>17</v>
          </cell>
        </row>
        <row r="715">
          <cell r="D715" t="str">
            <v>Failed To Fill</v>
          </cell>
          <cell r="F715">
            <v>18</v>
          </cell>
        </row>
        <row r="716">
          <cell r="D716" t="str">
            <v>Failed To Fill</v>
          </cell>
          <cell r="F716">
            <v>17</v>
          </cell>
        </row>
        <row r="717">
          <cell r="D717" t="str">
            <v>Failed To Fill</v>
          </cell>
          <cell r="F717">
            <v>18</v>
          </cell>
        </row>
        <row r="718">
          <cell r="D718" t="str">
            <v>Failed To Fill</v>
          </cell>
          <cell r="F718">
            <v>18</v>
          </cell>
        </row>
        <row r="719">
          <cell r="D719" t="str">
            <v>Filled</v>
          </cell>
          <cell r="F719">
            <v>18</v>
          </cell>
        </row>
        <row r="720">
          <cell r="D720" t="str">
            <v>Failed To Fill</v>
          </cell>
          <cell r="F720">
            <v>18</v>
          </cell>
        </row>
        <row r="721">
          <cell r="D721" t="str">
            <v>Filled</v>
          </cell>
          <cell r="F721">
            <v>18</v>
          </cell>
        </row>
        <row r="722">
          <cell r="D722" t="str">
            <v>Failed To Fill</v>
          </cell>
          <cell r="F722">
            <v>18</v>
          </cell>
        </row>
        <row r="723">
          <cell r="D723" t="str">
            <v>Filled</v>
          </cell>
          <cell r="F723">
            <v>20</v>
          </cell>
        </row>
        <row r="724">
          <cell r="D724" t="str">
            <v>Failed To Fill</v>
          </cell>
          <cell r="F724">
            <v>20</v>
          </cell>
        </row>
        <row r="725">
          <cell r="D725" t="str">
            <v>Filled</v>
          </cell>
          <cell r="F725">
            <v>20</v>
          </cell>
        </row>
        <row r="726">
          <cell r="D726" t="str">
            <v>Filled</v>
          </cell>
          <cell r="F726">
            <v>20</v>
          </cell>
        </row>
        <row r="727">
          <cell r="D727" t="str">
            <v>Filled</v>
          </cell>
          <cell r="F727">
            <v>19</v>
          </cell>
        </row>
        <row r="728">
          <cell r="D728" t="str">
            <v>Filled</v>
          </cell>
          <cell r="F728">
            <v>19</v>
          </cell>
        </row>
        <row r="729">
          <cell r="D729" t="str">
            <v>Failed To Fill</v>
          </cell>
          <cell r="F729">
            <v>19</v>
          </cell>
        </row>
        <row r="730">
          <cell r="D730" t="str">
            <v>Filled</v>
          </cell>
          <cell r="F730">
            <v>19</v>
          </cell>
        </row>
        <row r="731">
          <cell r="D731" t="str">
            <v>Filled</v>
          </cell>
          <cell r="F731">
            <v>19</v>
          </cell>
        </row>
        <row r="732">
          <cell r="D732" t="str">
            <v>Filled</v>
          </cell>
          <cell r="F732">
            <v>19</v>
          </cell>
        </row>
        <row r="733">
          <cell r="D733" t="str">
            <v>Failed To Fill</v>
          </cell>
          <cell r="F733">
            <v>19</v>
          </cell>
        </row>
        <row r="734">
          <cell r="D734" t="str">
            <v>Failed To Fill</v>
          </cell>
          <cell r="F734">
            <v>19</v>
          </cell>
        </row>
        <row r="735">
          <cell r="D735" t="str">
            <v>Failed To Fill</v>
          </cell>
          <cell r="F735">
            <v>19</v>
          </cell>
        </row>
        <row r="736">
          <cell r="D736" t="str">
            <v>Failed To Fill</v>
          </cell>
          <cell r="F736">
            <v>19</v>
          </cell>
        </row>
        <row r="737">
          <cell r="D737" t="str">
            <v>Failed To Fill</v>
          </cell>
          <cell r="F737">
            <v>19</v>
          </cell>
        </row>
        <row r="738">
          <cell r="D738" t="str">
            <v>Failed To Fill</v>
          </cell>
          <cell r="F738">
            <v>19</v>
          </cell>
        </row>
        <row r="739">
          <cell r="D739" t="str">
            <v>Failed To Fill</v>
          </cell>
          <cell r="F739">
            <v>19</v>
          </cell>
        </row>
        <row r="740">
          <cell r="D740" t="str">
            <v>Failed To Fill</v>
          </cell>
          <cell r="F740">
            <v>19</v>
          </cell>
        </row>
        <row r="741">
          <cell r="D741" t="str">
            <v>Filled</v>
          </cell>
          <cell r="F741">
            <v>20</v>
          </cell>
        </row>
        <row r="742">
          <cell r="D742" t="str">
            <v>Filled</v>
          </cell>
          <cell r="F742">
            <v>19</v>
          </cell>
        </row>
        <row r="743">
          <cell r="D743" t="str">
            <v>Failed To Fill</v>
          </cell>
          <cell r="F743">
            <v>19</v>
          </cell>
        </row>
        <row r="744">
          <cell r="D744" t="str">
            <v>Failed To Fill</v>
          </cell>
          <cell r="F744">
            <v>19</v>
          </cell>
        </row>
        <row r="745">
          <cell r="D745" t="str">
            <v>Failed To Fill</v>
          </cell>
          <cell r="F745">
            <v>18</v>
          </cell>
        </row>
        <row r="746">
          <cell r="D746" t="str">
            <v>Failed To Fill</v>
          </cell>
          <cell r="F746">
            <v>19</v>
          </cell>
        </row>
        <row r="747">
          <cell r="D747" t="str">
            <v>Failed To Fill</v>
          </cell>
          <cell r="F747">
            <v>20</v>
          </cell>
        </row>
        <row r="748">
          <cell r="D748" t="str">
            <v>Failed To Fill</v>
          </cell>
          <cell r="F748">
            <v>20</v>
          </cell>
        </row>
        <row r="749">
          <cell r="D749" t="str">
            <v>Filled</v>
          </cell>
          <cell r="F749">
            <v>20</v>
          </cell>
        </row>
        <row r="750">
          <cell r="D750" t="str">
            <v>Filled</v>
          </cell>
          <cell r="F750">
            <v>20</v>
          </cell>
        </row>
        <row r="751">
          <cell r="D751" t="str">
            <v>Filled</v>
          </cell>
          <cell r="F751">
            <v>21</v>
          </cell>
        </row>
        <row r="752">
          <cell r="D752" t="str">
            <v>Filled</v>
          </cell>
          <cell r="F752">
            <v>21</v>
          </cell>
        </row>
        <row r="753">
          <cell r="D753" t="str">
            <v>Filled</v>
          </cell>
          <cell r="F753">
            <v>21</v>
          </cell>
        </row>
        <row r="754">
          <cell r="D754" t="str">
            <v>Filled</v>
          </cell>
          <cell r="F754">
            <v>21</v>
          </cell>
        </row>
        <row r="755">
          <cell r="D755" t="str">
            <v>Filled</v>
          </cell>
          <cell r="F755">
            <v>20</v>
          </cell>
        </row>
        <row r="756">
          <cell r="D756" t="str">
            <v>Failed To Fill</v>
          </cell>
          <cell r="F756">
            <v>20</v>
          </cell>
        </row>
        <row r="757">
          <cell r="D757" t="str">
            <v>Filled</v>
          </cell>
          <cell r="F757">
            <v>20</v>
          </cell>
        </row>
        <row r="758">
          <cell r="D758" t="str">
            <v>Filled</v>
          </cell>
          <cell r="F758">
            <v>20</v>
          </cell>
        </row>
        <row r="759">
          <cell r="D759" t="str">
            <v>Filled</v>
          </cell>
          <cell r="F759">
            <v>20</v>
          </cell>
        </row>
        <row r="760">
          <cell r="D760" t="str">
            <v>Filled</v>
          </cell>
          <cell r="F760">
            <v>20</v>
          </cell>
        </row>
        <row r="761">
          <cell r="D761" t="str">
            <v>Failed To Fill</v>
          </cell>
          <cell r="F761">
            <v>20</v>
          </cell>
        </row>
        <row r="762">
          <cell r="D762" t="str">
            <v>Failed To Fill</v>
          </cell>
          <cell r="F762">
            <v>20</v>
          </cell>
        </row>
        <row r="763">
          <cell r="D763" t="str">
            <v>Filled</v>
          </cell>
          <cell r="F763">
            <v>21</v>
          </cell>
        </row>
        <row r="764">
          <cell r="D764" t="str">
            <v>Filled</v>
          </cell>
          <cell r="F764">
            <v>21</v>
          </cell>
        </row>
        <row r="765">
          <cell r="D765" t="str">
            <v>Filled</v>
          </cell>
          <cell r="F765">
            <v>20</v>
          </cell>
        </row>
        <row r="766">
          <cell r="D766" t="str">
            <v>Failed To Fill</v>
          </cell>
          <cell r="F766">
            <v>20</v>
          </cell>
        </row>
        <row r="767">
          <cell r="D767" t="str">
            <v>Failed To Fill</v>
          </cell>
          <cell r="F767">
            <v>21</v>
          </cell>
        </row>
        <row r="768">
          <cell r="D768" t="str">
            <v>Failed To Fill</v>
          </cell>
          <cell r="F768">
            <v>19</v>
          </cell>
        </row>
        <row r="769">
          <cell r="D769" t="str">
            <v>Failed To Fill</v>
          </cell>
          <cell r="F769">
            <v>20</v>
          </cell>
        </row>
        <row r="770">
          <cell r="D770" t="str">
            <v>Failed To Fill</v>
          </cell>
          <cell r="F770">
            <v>20</v>
          </cell>
        </row>
        <row r="771">
          <cell r="D771" t="str">
            <v>Filled</v>
          </cell>
          <cell r="F771">
            <v>21</v>
          </cell>
        </row>
        <row r="772">
          <cell r="D772" t="str">
            <v>Failed To Fill</v>
          </cell>
          <cell r="F772">
            <v>21</v>
          </cell>
        </row>
        <row r="773">
          <cell r="D773" t="str">
            <v>Failed To Fill</v>
          </cell>
          <cell r="F773">
            <v>12</v>
          </cell>
        </row>
        <row r="774">
          <cell r="D774" t="str">
            <v>Failed To Fill</v>
          </cell>
          <cell r="F774">
            <v>13</v>
          </cell>
        </row>
        <row r="775">
          <cell r="D775" t="str">
            <v>Failed To Fill</v>
          </cell>
          <cell r="F775">
            <v>14</v>
          </cell>
        </row>
        <row r="776">
          <cell r="D776" t="str">
            <v>Failed To Fill</v>
          </cell>
          <cell r="F776">
            <v>16</v>
          </cell>
        </row>
        <row r="777">
          <cell r="D777" t="str">
            <v>Failed To Fill</v>
          </cell>
          <cell r="F777">
            <v>16</v>
          </cell>
        </row>
        <row r="778">
          <cell r="D778" t="str">
            <v>Failed To Fill</v>
          </cell>
          <cell r="F778">
            <v>18</v>
          </cell>
        </row>
        <row r="779">
          <cell r="D779" t="str">
            <v>Failed To Fill</v>
          </cell>
          <cell r="F779">
            <v>18</v>
          </cell>
        </row>
        <row r="780">
          <cell r="D780" t="str">
            <v>Failed To Fill</v>
          </cell>
          <cell r="F780">
            <v>19</v>
          </cell>
        </row>
        <row r="781">
          <cell r="D781" t="str">
            <v>Failed To Fill</v>
          </cell>
          <cell r="F781">
            <v>19</v>
          </cell>
        </row>
        <row r="782">
          <cell r="D782" t="str">
            <v>Failed To Fill</v>
          </cell>
          <cell r="F782">
            <v>19</v>
          </cell>
        </row>
        <row r="783">
          <cell r="D783" t="str">
            <v>Failed To Fill</v>
          </cell>
          <cell r="F783">
            <v>19</v>
          </cell>
        </row>
        <row r="784">
          <cell r="D784" t="str">
            <v>Failed To Fill</v>
          </cell>
          <cell r="F784">
            <v>21</v>
          </cell>
        </row>
        <row r="785">
          <cell r="D785" t="str">
            <v>Failed To Fill</v>
          </cell>
          <cell r="F785">
            <v>21</v>
          </cell>
        </row>
        <row r="786">
          <cell r="D786" t="str">
            <v>Filled</v>
          </cell>
          <cell r="F786">
            <v>23</v>
          </cell>
        </row>
        <row r="787">
          <cell r="D787" t="str">
            <v>Filled</v>
          </cell>
          <cell r="F787">
            <v>23</v>
          </cell>
        </row>
        <row r="788">
          <cell r="D788" t="str">
            <v>Filled</v>
          </cell>
          <cell r="F788">
            <v>24</v>
          </cell>
        </row>
        <row r="789">
          <cell r="D789" t="str">
            <v>Filled</v>
          </cell>
          <cell r="F789">
            <v>24</v>
          </cell>
        </row>
        <row r="790">
          <cell r="D790" t="str">
            <v>Failed To Fill</v>
          </cell>
          <cell r="F790">
            <v>23</v>
          </cell>
        </row>
        <row r="791">
          <cell r="D791" t="str">
            <v>Failed To Fill</v>
          </cell>
          <cell r="F791">
            <v>24</v>
          </cell>
        </row>
        <row r="792">
          <cell r="D792" t="str">
            <v>Filled</v>
          </cell>
          <cell r="F792">
            <v>24</v>
          </cell>
        </row>
        <row r="793">
          <cell r="D793" t="str">
            <v>Filled</v>
          </cell>
          <cell r="F793">
            <v>24</v>
          </cell>
        </row>
        <row r="794">
          <cell r="D794" t="str">
            <v>Filled</v>
          </cell>
          <cell r="F794">
            <v>24</v>
          </cell>
        </row>
        <row r="795">
          <cell r="D795" t="str">
            <v>Filled</v>
          </cell>
          <cell r="F795">
            <v>24</v>
          </cell>
        </row>
        <row r="796">
          <cell r="D796" t="str">
            <v>Filled</v>
          </cell>
          <cell r="F796">
            <v>24</v>
          </cell>
        </row>
        <row r="797">
          <cell r="D797" t="str">
            <v>Filled</v>
          </cell>
          <cell r="F797">
            <v>24</v>
          </cell>
        </row>
        <row r="798">
          <cell r="D798" t="str">
            <v>Filled</v>
          </cell>
          <cell r="F798">
            <v>24</v>
          </cell>
        </row>
        <row r="799">
          <cell r="D799" t="str">
            <v>Filled</v>
          </cell>
          <cell r="F799">
            <v>24</v>
          </cell>
        </row>
        <row r="800">
          <cell r="D800" t="str">
            <v>Filled</v>
          </cell>
          <cell r="F800">
            <v>25</v>
          </cell>
        </row>
        <row r="801">
          <cell r="D801" t="str">
            <v>Filled</v>
          </cell>
          <cell r="F801">
            <v>25</v>
          </cell>
        </row>
        <row r="802">
          <cell r="D802" t="str">
            <v>Filled</v>
          </cell>
          <cell r="F802">
            <v>25</v>
          </cell>
        </row>
        <row r="803">
          <cell r="D803" t="str">
            <v>Filled</v>
          </cell>
          <cell r="F803">
            <v>25</v>
          </cell>
        </row>
        <row r="804">
          <cell r="D804" t="str">
            <v>Filled</v>
          </cell>
          <cell r="F804">
            <v>23</v>
          </cell>
        </row>
        <row r="805">
          <cell r="D805" t="str">
            <v>Failed To Fill</v>
          </cell>
          <cell r="F805">
            <v>21</v>
          </cell>
        </row>
        <row r="806">
          <cell r="D806" t="str">
            <v>Filled</v>
          </cell>
          <cell r="F806">
            <v>24</v>
          </cell>
        </row>
        <row r="807">
          <cell r="D807" t="str">
            <v>Filled</v>
          </cell>
          <cell r="F807">
            <v>24</v>
          </cell>
        </row>
        <row r="808">
          <cell r="D808" t="str">
            <v>Filled</v>
          </cell>
          <cell r="F808">
            <v>24</v>
          </cell>
        </row>
        <row r="809">
          <cell r="D809" t="str">
            <v>Failed To Fill</v>
          </cell>
          <cell r="F809">
            <v>24</v>
          </cell>
        </row>
        <row r="810">
          <cell r="D810" t="str">
            <v>Failed To Fill</v>
          </cell>
          <cell r="F810">
            <v>25</v>
          </cell>
        </row>
        <row r="811">
          <cell r="D811" t="str">
            <v>Failed To Fill</v>
          </cell>
          <cell r="F811">
            <v>24</v>
          </cell>
        </row>
        <row r="812">
          <cell r="D812" t="str">
            <v>Failed To Fill</v>
          </cell>
          <cell r="F812">
            <v>26</v>
          </cell>
        </row>
        <row r="813">
          <cell r="D813" t="str">
            <v>Filled</v>
          </cell>
          <cell r="F813">
            <v>24</v>
          </cell>
        </row>
        <row r="814">
          <cell r="D814" t="str">
            <v>Filled</v>
          </cell>
          <cell r="F814">
            <v>24</v>
          </cell>
        </row>
        <row r="815">
          <cell r="D815" t="str">
            <v>Filled</v>
          </cell>
          <cell r="F815">
            <v>24</v>
          </cell>
        </row>
        <row r="816">
          <cell r="D816" t="str">
            <v>Filled</v>
          </cell>
          <cell r="F816">
            <v>24</v>
          </cell>
        </row>
        <row r="817">
          <cell r="D817" t="str">
            <v>Filled</v>
          </cell>
          <cell r="F817">
            <v>25</v>
          </cell>
        </row>
        <row r="818">
          <cell r="D818" t="str">
            <v>Filled</v>
          </cell>
          <cell r="F818">
            <v>25</v>
          </cell>
        </row>
        <row r="819">
          <cell r="D819" t="str">
            <v>Filled</v>
          </cell>
          <cell r="F819">
            <v>25</v>
          </cell>
        </row>
        <row r="820">
          <cell r="D820" t="str">
            <v>Filled</v>
          </cell>
          <cell r="F820">
            <v>25</v>
          </cell>
        </row>
        <row r="821">
          <cell r="D821" t="str">
            <v>Filled</v>
          </cell>
          <cell r="F821">
            <v>24</v>
          </cell>
        </row>
        <row r="822">
          <cell r="D822" t="str">
            <v>Filled</v>
          </cell>
          <cell r="F822">
            <v>24</v>
          </cell>
        </row>
        <row r="823">
          <cell r="D823" t="str">
            <v>Filled</v>
          </cell>
          <cell r="F823">
            <v>24</v>
          </cell>
        </row>
        <row r="824">
          <cell r="D824" t="str">
            <v>Failed To Fill</v>
          </cell>
          <cell r="F824">
            <v>25</v>
          </cell>
        </row>
        <row r="825">
          <cell r="D825" t="str">
            <v>Filled</v>
          </cell>
          <cell r="F825">
            <v>25</v>
          </cell>
        </row>
        <row r="826">
          <cell r="D826" t="str">
            <v>Failed To Fill</v>
          </cell>
          <cell r="F826">
            <v>25</v>
          </cell>
        </row>
        <row r="827">
          <cell r="D827" t="str">
            <v>Filled</v>
          </cell>
          <cell r="F827">
            <v>25</v>
          </cell>
        </row>
        <row r="828">
          <cell r="D828" t="str">
            <v>Filled</v>
          </cell>
          <cell r="F828">
            <v>25</v>
          </cell>
        </row>
        <row r="829">
          <cell r="D829" t="str">
            <v>Failed To Fill</v>
          </cell>
          <cell r="F829">
            <v>25</v>
          </cell>
        </row>
        <row r="830">
          <cell r="D830" t="str">
            <v>Filled</v>
          </cell>
          <cell r="F830">
            <v>25</v>
          </cell>
        </row>
        <row r="831">
          <cell r="D831" t="str">
            <v>Failed To Fill</v>
          </cell>
          <cell r="F831">
            <v>25</v>
          </cell>
        </row>
        <row r="832">
          <cell r="D832" t="str">
            <v>Failed To Fill</v>
          </cell>
          <cell r="F832">
            <v>25</v>
          </cell>
        </row>
        <row r="833">
          <cell r="D833" t="str">
            <v>Filled</v>
          </cell>
          <cell r="F833">
            <v>25</v>
          </cell>
        </row>
        <row r="834">
          <cell r="D834" t="str">
            <v>Filled</v>
          </cell>
          <cell r="F834">
            <v>23</v>
          </cell>
        </row>
        <row r="835">
          <cell r="D835" t="str">
            <v>Filled</v>
          </cell>
          <cell r="F835">
            <v>24</v>
          </cell>
        </row>
        <row r="836">
          <cell r="D836" t="str">
            <v>Failed To Fill</v>
          </cell>
          <cell r="F836">
            <v>24</v>
          </cell>
        </row>
        <row r="837">
          <cell r="D837" t="str">
            <v>Failed To Fill</v>
          </cell>
          <cell r="F837">
            <v>25</v>
          </cell>
        </row>
        <row r="838">
          <cell r="D838" t="str">
            <v>Filled</v>
          </cell>
          <cell r="F838">
            <v>9</v>
          </cell>
        </row>
        <row r="839">
          <cell r="D839" t="str">
            <v>Filled</v>
          </cell>
          <cell r="F839">
            <v>9</v>
          </cell>
        </row>
        <row r="840">
          <cell r="D840" t="str">
            <v>Filled</v>
          </cell>
          <cell r="F840">
            <v>9</v>
          </cell>
        </row>
        <row r="841">
          <cell r="D841" t="str">
            <v>Filled</v>
          </cell>
          <cell r="F841">
            <v>9</v>
          </cell>
        </row>
        <row r="842">
          <cell r="D842" t="str">
            <v>Filled</v>
          </cell>
          <cell r="F842">
            <v>10</v>
          </cell>
        </row>
        <row r="843">
          <cell r="D843" t="str">
            <v>Filled</v>
          </cell>
          <cell r="F843">
            <v>10</v>
          </cell>
        </row>
        <row r="844">
          <cell r="D844" t="str">
            <v>Filled</v>
          </cell>
          <cell r="F844">
            <v>10</v>
          </cell>
        </row>
        <row r="845">
          <cell r="D845" t="str">
            <v>Filled</v>
          </cell>
          <cell r="F845">
            <v>10</v>
          </cell>
        </row>
        <row r="846">
          <cell r="D846" t="str">
            <v>Filled</v>
          </cell>
          <cell r="F846">
            <v>10</v>
          </cell>
        </row>
        <row r="847">
          <cell r="D847" t="str">
            <v>Filled</v>
          </cell>
          <cell r="F847">
            <v>11</v>
          </cell>
        </row>
        <row r="848">
          <cell r="D848" t="str">
            <v>Filled</v>
          </cell>
          <cell r="F848">
            <v>11</v>
          </cell>
        </row>
        <row r="849">
          <cell r="D849" t="str">
            <v>Filled</v>
          </cell>
          <cell r="F849">
            <v>11</v>
          </cell>
        </row>
        <row r="850">
          <cell r="D850" t="str">
            <v>Filled</v>
          </cell>
          <cell r="F850">
            <v>12</v>
          </cell>
        </row>
        <row r="851">
          <cell r="D851" t="str">
            <v>Filled</v>
          </cell>
          <cell r="F851">
            <v>12</v>
          </cell>
        </row>
        <row r="852">
          <cell r="D852" t="str">
            <v>Filled</v>
          </cell>
          <cell r="F852">
            <v>12</v>
          </cell>
        </row>
        <row r="853">
          <cell r="D853" t="str">
            <v>Filled</v>
          </cell>
          <cell r="F853">
            <v>12</v>
          </cell>
        </row>
        <row r="854">
          <cell r="D854" t="str">
            <v>Filled</v>
          </cell>
          <cell r="F854">
            <v>12</v>
          </cell>
        </row>
        <row r="855">
          <cell r="D855" t="str">
            <v>Filled</v>
          </cell>
          <cell r="F855">
            <v>13</v>
          </cell>
        </row>
        <row r="856">
          <cell r="D856" t="str">
            <v>Filled</v>
          </cell>
          <cell r="F856">
            <v>13</v>
          </cell>
        </row>
        <row r="857">
          <cell r="D857" t="str">
            <v>Filled</v>
          </cell>
          <cell r="F857">
            <v>13</v>
          </cell>
        </row>
        <row r="858">
          <cell r="D858" t="str">
            <v>Filled</v>
          </cell>
          <cell r="F858">
            <v>13</v>
          </cell>
        </row>
        <row r="859">
          <cell r="D859" t="str">
            <v>Filled</v>
          </cell>
          <cell r="F859">
            <v>13</v>
          </cell>
        </row>
        <row r="860">
          <cell r="D860" t="str">
            <v>Filled</v>
          </cell>
          <cell r="F860">
            <v>14</v>
          </cell>
        </row>
        <row r="861">
          <cell r="D861" t="str">
            <v>Filled</v>
          </cell>
          <cell r="F861">
            <v>14</v>
          </cell>
        </row>
        <row r="862">
          <cell r="D862" t="str">
            <v>Filled</v>
          </cell>
          <cell r="F862">
            <v>14</v>
          </cell>
        </row>
        <row r="863">
          <cell r="D863" t="str">
            <v>Filled</v>
          </cell>
          <cell r="F863">
            <v>14</v>
          </cell>
        </row>
        <row r="864">
          <cell r="D864" t="str">
            <v>Filled</v>
          </cell>
          <cell r="F864">
            <v>14</v>
          </cell>
        </row>
        <row r="865">
          <cell r="D865" t="str">
            <v>Filled</v>
          </cell>
          <cell r="F865">
            <v>15</v>
          </cell>
        </row>
        <row r="866">
          <cell r="D866" t="str">
            <v>Filled</v>
          </cell>
          <cell r="F866">
            <v>15</v>
          </cell>
        </row>
        <row r="867">
          <cell r="D867" t="str">
            <v>Filled</v>
          </cell>
          <cell r="F867">
            <v>15</v>
          </cell>
        </row>
        <row r="868">
          <cell r="D868" t="str">
            <v>Filled</v>
          </cell>
          <cell r="F868">
            <v>15</v>
          </cell>
        </row>
        <row r="869">
          <cell r="D869" t="str">
            <v>Filled</v>
          </cell>
          <cell r="F869">
            <v>16</v>
          </cell>
        </row>
        <row r="870">
          <cell r="D870" t="str">
            <v>Filled</v>
          </cell>
          <cell r="F870">
            <v>16</v>
          </cell>
        </row>
        <row r="871">
          <cell r="D871" t="str">
            <v>Filled</v>
          </cell>
          <cell r="F871">
            <v>16</v>
          </cell>
        </row>
        <row r="872">
          <cell r="D872" t="str">
            <v>Filled</v>
          </cell>
          <cell r="F872">
            <v>16</v>
          </cell>
        </row>
        <row r="873">
          <cell r="D873" t="str">
            <v>Filled</v>
          </cell>
          <cell r="F873">
            <v>16</v>
          </cell>
        </row>
        <row r="874">
          <cell r="D874" t="str">
            <v>Filled</v>
          </cell>
          <cell r="F874">
            <v>17</v>
          </cell>
        </row>
        <row r="875">
          <cell r="D875" t="str">
            <v>Filled</v>
          </cell>
          <cell r="F875">
            <v>17</v>
          </cell>
        </row>
        <row r="876">
          <cell r="D876" t="str">
            <v>Filled</v>
          </cell>
          <cell r="F876">
            <v>17</v>
          </cell>
        </row>
        <row r="877">
          <cell r="D877" t="str">
            <v>Filled</v>
          </cell>
          <cell r="F877">
            <v>17</v>
          </cell>
        </row>
        <row r="878">
          <cell r="D878" t="str">
            <v>Filled</v>
          </cell>
          <cell r="F878">
            <v>17</v>
          </cell>
        </row>
        <row r="879">
          <cell r="D879" t="str">
            <v>Filled</v>
          </cell>
          <cell r="F879">
            <v>18</v>
          </cell>
        </row>
        <row r="880">
          <cell r="D880" t="str">
            <v>Filled</v>
          </cell>
          <cell r="F880">
            <v>18</v>
          </cell>
        </row>
        <row r="881">
          <cell r="D881" t="str">
            <v>Filled</v>
          </cell>
          <cell r="F881">
            <v>18</v>
          </cell>
        </row>
        <row r="882">
          <cell r="D882" t="str">
            <v>Filled</v>
          </cell>
          <cell r="F882">
            <v>19</v>
          </cell>
        </row>
        <row r="883">
          <cell r="D883" t="str">
            <v>Filled</v>
          </cell>
          <cell r="F883">
            <v>19</v>
          </cell>
        </row>
        <row r="884">
          <cell r="D884" t="str">
            <v>Filled</v>
          </cell>
          <cell r="F884">
            <v>19</v>
          </cell>
        </row>
        <row r="885">
          <cell r="D885" t="str">
            <v>Filled</v>
          </cell>
          <cell r="F885">
            <v>19</v>
          </cell>
        </row>
        <row r="886">
          <cell r="D886" t="str">
            <v>Filled</v>
          </cell>
          <cell r="F886">
            <v>19</v>
          </cell>
        </row>
        <row r="887">
          <cell r="D887" t="str">
            <v>Filled</v>
          </cell>
          <cell r="F887">
            <v>20</v>
          </cell>
        </row>
        <row r="888">
          <cell r="D888" t="str">
            <v>Filled</v>
          </cell>
          <cell r="F888">
            <v>20</v>
          </cell>
        </row>
        <row r="889">
          <cell r="D889" t="str">
            <v>Filled</v>
          </cell>
          <cell r="F889">
            <v>20</v>
          </cell>
        </row>
        <row r="890">
          <cell r="D890" t="str">
            <v>Filled</v>
          </cell>
          <cell r="F890">
            <v>20</v>
          </cell>
        </row>
        <row r="891">
          <cell r="D891" t="str">
            <v>Filled</v>
          </cell>
          <cell r="F891">
            <v>20</v>
          </cell>
        </row>
        <row r="892">
          <cell r="D892" t="str">
            <v>Filled</v>
          </cell>
          <cell r="F892">
            <v>21</v>
          </cell>
        </row>
        <row r="893">
          <cell r="D893" t="str">
            <v>Filled</v>
          </cell>
          <cell r="F893">
            <v>21</v>
          </cell>
        </row>
        <row r="894">
          <cell r="D894" t="str">
            <v>Filled</v>
          </cell>
          <cell r="F894">
            <v>21</v>
          </cell>
        </row>
        <row r="895">
          <cell r="D895" t="str">
            <v>Filled</v>
          </cell>
          <cell r="F895">
            <v>21</v>
          </cell>
        </row>
        <row r="896">
          <cell r="D896" t="str">
            <v>Filled</v>
          </cell>
          <cell r="F896">
            <v>23</v>
          </cell>
        </row>
        <row r="897">
          <cell r="D897" t="str">
            <v>Failed To Fill</v>
          </cell>
          <cell r="F897">
            <v>25</v>
          </cell>
        </row>
        <row r="898">
          <cell r="D898" t="str">
            <v>Failed To Fill</v>
          </cell>
          <cell r="F898">
            <v>27</v>
          </cell>
        </row>
        <row r="899">
          <cell r="D899" t="str">
            <v>Filled</v>
          </cell>
          <cell r="F899">
            <v>27</v>
          </cell>
        </row>
        <row r="900">
          <cell r="D900" t="str">
            <v>Filled</v>
          </cell>
          <cell r="F900">
            <v>28</v>
          </cell>
        </row>
        <row r="901">
          <cell r="D901" t="str">
            <v>Filled</v>
          </cell>
          <cell r="F901">
            <v>28</v>
          </cell>
        </row>
        <row r="902">
          <cell r="D902" t="str">
            <v>Filled</v>
          </cell>
          <cell r="F902">
            <v>28</v>
          </cell>
        </row>
        <row r="903">
          <cell r="D903" t="str">
            <v>Failed To Fill</v>
          </cell>
          <cell r="F903">
            <v>25</v>
          </cell>
        </row>
        <row r="904">
          <cell r="D904" t="str">
            <v>Failed To Fill</v>
          </cell>
          <cell r="F904">
            <v>26</v>
          </cell>
        </row>
        <row r="905">
          <cell r="D905" t="str">
            <v>Failed To Fill</v>
          </cell>
          <cell r="F905">
            <v>26</v>
          </cell>
        </row>
        <row r="906">
          <cell r="D906" t="str">
            <v>Filled</v>
          </cell>
          <cell r="F906">
            <v>26</v>
          </cell>
        </row>
        <row r="907">
          <cell r="D907" t="str">
            <v>Failed To Fill</v>
          </cell>
          <cell r="F907">
            <v>26</v>
          </cell>
        </row>
        <row r="908">
          <cell r="D908" t="str">
            <v>Filled</v>
          </cell>
          <cell r="F908">
            <v>26</v>
          </cell>
        </row>
        <row r="909">
          <cell r="D909" t="str">
            <v>Filled</v>
          </cell>
          <cell r="F909">
            <v>26</v>
          </cell>
        </row>
        <row r="910">
          <cell r="D910" t="str">
            <v>Filled</v>
          </cell>
          <cell r="F910">
            <v>26</v>
          </cell>
        </row>
        <row r="911">
          <cell r="D911" t="str">
            <v>Filled</v>
          </cell>
          <cell r="F911">
            <v>26</v>
          </cell>
        </row>
        <row r="912">
          <cell r="D912" t="str">
            <v>Filled</v>
          </cell>
          <cell r="F912">
            <v>26</v>
          </cell>
        </row>
        <row r="913">
          <cell r="D913" t="str">
            <v>Filled</v>
          </cell>
          <cell r="F913">
            <v>26</v>
          </cell>
        </row>
        <row r="914">
          <cell r="D914" t="str">
            <v>Failed To Fill</v>
          </cell>
          <cell r="F914">
            <v>26</v>
          </cell>
        </row>
        <row r="915">
          <cell r="D915" t="str">
            <v>Failed To Fill</v>
          </cell>
          <cell r="F915">
            <v>26</v>
          </cell>
        </row>
        <row r="916">
          <cell r="D916" t="str">
            <v>Filled</v>
          </cell>
          <cell r="F916">
            <v>26</v>
          </cell>
        </row>
        <row r="917">
          <cell r="D917" t="str">
            <v>Failed To Fill</v>
          </cell>
          <cell r="F917">
            <v>24</v>
          </cell>
        </row>
        <row r="918">
          <cell r="D918" t="str">
            <v>Failed To Fill</v>
          </cell>
          <cell r="F918">
            <v>26</v>
          </cell>
        </row>
        <row r="919">
          <cell r="D919" t="str">
            <v>Filled</v>
          </cell>
          <cell r="F919">
            <v>26</v>
          </cell>
        </row>
        <row r="920">
          <cell r="D920" t="str">
            <v>Filled</v>
          </cell>
          <cell r="F920">
            <v>26</v>
          </cell>
        </row>
        <row r="921">
          <cell r="D921" t="str">
            <v>Filled</v>
          </cell>
          <cell r="F921">
            <v>27</v>
          </cell>
        </row>
        <row r="922">
          <cell r="D922" t="str">
            <v>Filled</v>
          </cell>
          <cell r="F922">
            <v>27</v>
          </cell>
        </row>
        <row r="923">
          <cell r="D923" t="str">
            <v>Filled</v>
          </cell>
          <cell r="F923">
            <v>27</v>
          </cell>
        </row>
        <row r="924">
          <cell r="D924" t="str">
            <v>Filled</v>
          </cell>
          <cell r="F924">
            <v>27</v>
          </cell>
        </row>
        <row r="925">
          <cell r="D925" t="str">
            <v>Filled</v>
          </cell>
          <cell r="F925">
            <v>27</v>
          </cell>
        </row>
        <row r="926">
          <cell r="D926" t="str">
            <v>Filled</v>
          </cell>
          <cell r="F926">
            <v>28</v>
          </cell>
        </row>
        <row r="927">
          <cell r="D927" t="str">
            <v>Filled</v>
          </cell>
          <cell r="F927">
            <v>28</v>
          </cell>
        </row>
        <row r="928">
          <cell r="D928" t="str">
            <v>Filled</v>
          </cell>
          <cell r="F928">
            <v>28</v>
          </cell>
        </row>
        <row r="929">
          <cell r="D929" t="str">
            <v>Filled</v>
          </cell>
          <cell r="F929">
            <v>28</v>
          </cell>
        </row>
        <row r="930">
          <cell r="D930" t="str">
            <v>Filled</v>
          </cell>
          <cell r="F930">
            <v>28</v>
          </cell>
        </row>
        <row r="931">
          <cell r="D931" t="str">
            <v>Filled</v>
          </cell>
          <cell r="F931">
            <v>29</v>
          </cell>
        </row>
        <row r="932">
          <cell r="D932" t="str">
            <v>Filled</v>
          </cell>
          <cell r="F932">
            <v>29</v>
          </cell>
        </row>
        <row r="933">
          <cell r="D933" t="str">
            <v>Filled</v>
          </cell>
          <cell r="F933">
            <v>29</v>
          </cell>
        </row>
        <row r="934">
          <cell r="D934" t="str">
            <v>Filled</v>
          </cell>
          <cell r="F934">
            <v>29</v>
          </cell>
        </row>
        <row r="935">
          <cell r="D935" t="str">
            <v>Filled</v>
          </cell>
          <cell r="F935">
            <v>29</v>
          </cell>
        </row>
        <row r="936">
          <cell r="D936" t="str">
            <v>Filled</v>
          </cell>
          <cell r="F936">
            <v>30</v>
          </cell>
        </row>
        <row r="937">
          <cell r="D937" t="str">
            <v>Filled</v>
          </cell>
          <cell r="F937">
            <v>30</v>
          </cell>
        </row>
        <row r="938">
          <cell r="D938" t="str">
            <v>Filled</v>
          </cell>
          <cell r="F938">
            <v>30</v>
          </cell>
        </row>
        <row r="939">
          <cell r="D939" t="str">
            <v>Filled</v>
          </cell>
          <cell r="F939">
            <v>31</v>
          </cell>
        </row>
        <row r="940">
          <cell r="D940" t="str">
            <v>Filled</v>
          </cell>
          <cell r="F940">
            <v>31</v>
          </cell>
        </row>
        <row r="941">
          <cell r="D941" t="str">
            <v>Filled</v>
          </cell>
          <cell r="F941">
            <v>31</v>
          </cell>
        </row>
        <row r="942">
          <cell r="D942" t="str">
            <v>Filled</v>
          </cell>
          <cell r="F942">
            <v>31</v>
          </cell>
        </row>
        <row r="943">
          <cell r="D943" t="str">
            <v>Filled</v>
          </cell>
          <cell r="F943">
            <v>31</v>
          </cell>
        </row>
        <row r="944">
          <cell r="D944" t="str">
            <v>Filled</v>
          </cell>
          <cell r="F944">
            <v>32</v>
          </cell>
        </row>
        <row r="945">
          <cell r="D945" t="str">
            <v>Filled</v>
          </cell>
          <cell r="F945">
            <v>32</v>
          </cell>
        </row>
        <row r="946">
          <cell r="D946" t="str">
            <v>Filled</v>
          </cell>
          <cell r="F946">
            <v>32</v>
          </cell>
        </row>
        <row r="947">
          <cell r="D947" t="str">
            <v>Filled</v>
          </cell>
          <cell r="F947">
            <v>32</v>
          </cell>
        </row>
        <row r="948">
          <cell r="D948" t="str">
            <v>Filled</v>
          </cell>
          <cell r="F948">
            <v>32</v>
          </cell>
        </row>
        <row r="949">
          <cell r="D949" t="str">
            <v>Filled</v>
          </cell>
          <cell r="F949">
            <v>33</v>
          </cell>
        </row>
        <row r="950">
          <cell r="D950" t="str">
            <v>Filled</v>
          </cell>
          <cell r="F950">
            <v>33</v>
          </cell>
        </row>
        <row r="951">
          <cell r="D951" t="str">
            <v>Filled</v>
          </cell>
          <cell r="F951">
            <v>33</v>
          </cell>
        </row>
        <row r="952">
          <cell r="D952" t="str">
            <v>Filled</v>
          </cell>
          <cell r="F952">
            <v>33</v>
          </cell>
        </row>
        <row r="953">
          <cell r="D953" t="str">
            <v>Filled</v>
          </cell>
          <cell r="F953">
            <v>33</v>
          </cell>
        </row>
        <row r="954">
          <cell r="D954" t="str">
            <v>Filled</v>
          </cell>
          <cell r="F954">
            <v>34</v>
          </cell>
        </row>
        <row r="955">
          <cell r="D955" t="str">
            <v>Filled</v>
          </cell>
          <cell r="F955">
            <v>34</v>
          </cell>
        </row>
        <row r="956">
          <cell r="D956" t="str">
            <v>Filled</v>
          </cell>
          <cell r="F956">
            <v>34</v>
          </cell>
        </row>
        <row r="957">
          <cell r="D957" t="str">
            <v>Filled</v>
          </cell>
          <cell r="F957">
            <v>34</v>
          </cell>
        </row>
        <row r="958">
          <cell r="D958" t="str">
            <v>Filled</v>
          </cell>
          <cell r="F958">
            <v>34</v>
          </cell>
        </row>
        <row r="959">
          <cell r="D959" t="str">
            <v>Filled</v>
          </cell>
          <cell r="F959">
            <v>35</v>
          </cell>
        </row>
        <row r="960">
          <cell r="D960" t="str">
            <v>Filled</v>
          </cell>
          <cell r="F960">
            <v>35</v>
          </cell>
        </row>
        <row r="961">
          <cell r="D961" t="str">
            <v>Filled</v>
          </cell>
          <cell r="F961">
            <v>35</v>
          </cell>
        </row>
        <row r="962">
          <cell r="D962" t="str">
            <v>Filled</v>
          </cell>
          <cell r="F962">
            <v>35</v>
          </cell>
        </row>
        <row r="963">
          <cell r="D963" t="str">
            <v>Filled</v>
          </cell>
          <cell r="F963">
            <v>35</v>
          </cell>
        </row>
        <row r="964">
          <cell r="D964" t="str">
            <v>Filled</v>
          </cell>
          <cell r="F964">
            <v>36</v>
          </cell>
        </row>
        <row r="965">
          <cell r="D965" t="str">
            <v>Filled</v>
          </cell>
          <cell r="F965">
            <v>36</v>
          </cell>
        </row>
        <row r="966">
          <cell r="D966" t="str">
            <v>Filled</v>
          </cell>
          <cell r="F966">
            <v>36</v>
          </cell>
        </row>
        <row r="967">
          <cell r="D967" t="str">
            <v>Filled</v>
          </cell>
          <cell r="F967">
            <v>36</v>
          </cell>
        </row>
        <row r="968">
          <cell r="D968" t="str">
            <v>Filled</v>
          </cell>
          <cell r="F968">
            <v>36</v>
          </cell>
        </row>
        <row r="969">
          <cell r="D969" t="str">
            <v>Filled</v>
          </cell>
          <cell r="F969">
            <v>37</v>
          </cell>
        </row>
        <row r="970">
          <cell r="D970" t="str">
            <v>Filled</v>
          </cell>
          <cell r="F970">
            <v>37</v>
          </cell>
        </row>
        <row r="971">
          <cell r="D971" t="str">
            <v>Filled</v>
          </cell>
          <cell r="F971">
            <v>26</v>
          </cell>
        </row>
        <row r="972">
          <cell r="D972" t="str">
            <v>Filled</v>
          </cell>
          <cell r="F972">
            <v>26</v>
          </cell>
        </row>
        <row r="973">
          <cell r="D973" t="str">
            <v>Filled</v>
          </cell>
          <cell r="F973">
            <v>26</v>
          </cell>
        </row>
        <row r="974">
          <cell r="D974" t="str">
            <v>Filled</v>
          </cell>
          <cell r="F974">
            <v>26</v>
          </cell>
        </row>
        <row r="975">
          <cell r="D975" t="str">
            <v>Filled</v>
          </cell>
          <cell r="F975">
            <v>27</v>
          </cell>
        </row>
        <row r="976">
          <cell r="D976" t="str">
            <v>Filled</v>
          </cell>
          <cell r="F976">
            <v>27</v>
          </cell>
        </row>
        <row r="977">
          <cell r="D977" t="str">
            <v>Filled</v>
          </cell>
          <cell r="F977">
            <v>27</v>
          </cell>
        </row>
        <row r="978">
          <cell r="D978" t="str">
            <v>Filled</v>
          </cell>
          <cell r="F978">
            <v>27</v>
          </cell>
        </row>
        <row r="979">
          <cell r="D979" t="str">
            <v>Filled</v>
          </cell>
          <cell r="F979">
            <v>27</v>
          </cell>
        </row>
        <row r="980">
          <cell r="D980" t="str">
            <v>Filled</v>
          </cell>
          <cell r="F980">
            <v>28</v>
          </cell>
        </row>
        <row r="981">
          <cell r="D981" t="str">
            <v>Filled</v>
          </cell>
          <cell r="F981">
            <v>28</v>
          </cell>
        </row>
        <row r="982">
          <cell r="D982" t="str">
            <v>Filled</v>
          </cell>
          <cell r="F982">
            <v>28</v>
          </cell>
        </row>
        <row r="983">
          <cell r="D983" t="str">
            <v>Filled</v>
          </cell>
          <cell r="F983">
            <v>28</v>
          </cell>
        </row>
        <row r="984">
          <cell r="D984" t="str">
            <v>Filled</v>
          </cell>
          <cell r="F984">
            <v>28</v>
          </cell>
        </row>
        <row r="985">
          <cell r="D985" t="str">
            <v>Filled</v>
          </cell>
          <cell r="F985">
            <v>29</v>
          </cell>
        </row>
        <row r="986">
          <cell r="D986" t="str">
            <v>Filled</v>
          </cell>
          <cell r="F986">
            <v>28</v>
          </cell>
        </row>
        <row r="987">
          <cell r="D987" t="str">
            <v>Filled</v>
          </cell>
          <cell r="F987">
            <v>29</v>
          </cell>
        </row>
        <row r="988">
          <cell r="D988" t="str">
            <v>Filled</v>
          </cell>
          <cell r="F988">
            <v>26</v>
          </cell>
        </row>
        <row r="989">
          <cell r="D989" t="str">
            <v>Filled</v>
          </cell>
          <cell r="F989">
            <v>26</v>
          </cell>
        </row>
        <row r="990">
          <cell r="D990" t="str">
            <v>Failed To Fill</v>
          </cell>
          <cell r="F990">
            <v>27</v>
          </cell>
        </row>
        <row r="991">
          <cell r="D991" t="str">
            <v>Failed To Fill</v>
          </cell>
          <cell r="F991">
            <v>27</v>
          </cell>
        </row>
        <row r="992">
          <cell r="D992" t="str">
            <v>Filled</v>
          </cell>
          <cell r="F992">
            <v>26</v>
          </cell>
        </row>
        <row r="993">
          <cell r="D993" t="str">
            <v>Filled</v>
          </cell>
          <cell r="F993">
            <v>27</v>
          </cell>
        </row>
        <row r="994">
          <cell r="D994" t="str">
            <v>Filled</v>
          </cell>
          <cell r="F994">
            <v>27</v>
          </cell>
        </row>
        <row r="995">
          <cell r="D995" t="str">
            <v>Failed To Fill</v>
          </cell>
          <cell r="F995">
            <v>27</v>
          </cell>
        </row>
        <row r="996">
          <cell r="D996" t="str">
            <v>Failed To Fill</v>
          </cell>
          <cell r="F996">
            <v>27</v>
          </cell>
        </row>
        <row r="997">
          <cell r="D997" t="str">
            <v>Failed To Fill</v>
          </cell>
          <cell r="F997">
            <v>27</v>
          </cell>
        </row>
        <row r="998">
          <cell r="D998" t="str">
            <v>Failed To Fill</v>
          </cell>
          <cell r="F998">
            <v>27</v>
          </cell>
        </row>
        <row r="999">
          <cell r="D999" t="str">
            <v>Failed To Fill</v>
          </cell>
          <cell r="F999">
            <v>26</v>
          </cell>
        </row>
        <row r="1000">
          <cell r="D1000" t="str">
            <v>Failed To Fill</v>
          </cell>
          <cell r="F1000">
            <v>26</v>
          </cell>
        </row>
        <row r="1001">
          <cell r="D1001" t="str">
            <v>Failed To Fill</v>
          </cell>
          <cell r="F1001">
            <v>26</v>
          </cell>
        </row>
        <row r="1002">
          <cell r="D1002" t="str">
            <v>Failed To Fill</v>
          </cell>
          <cell r="F1002">
            <v>26</v>
          </cell>
        </row>
        <row r="1003">
          <cell r="D1003" t="str">
            <v>Failed To Fill</v>
          </cell>
          <cell r="F1003">
            <v>26</v>
          </cell>
        </row>
        <row r="1004">
          <cell r="D1004" t="str">
            <v>Failed To Fill</v>
          </cell>
          <cell r="F1004">
            <v>25</v>
          </cell>
        </row>
        <row r="1005">
          <cell r="D1005" t="str">
            <v>Failed To Fill</v>
          </cell>
          <cell r="F1005">
            <v>26</v>
          </cell>
        </row>
        <row r="1006">
          <cell r="D1006" t="str">
            <v>Failed To Fill</v>
          </cell>
          <cell r="F1006">
            <v>26</v>
          </cell>
        </row>
        <row r="1007">
          <cell r="D1007" t="str">
            <v>Failed To Fill</v>
          </cell>
          <cell r="F1007">
            <v>26</v>
          </cell>
        </row>
        <row r="1008">
          <cell r="D1008" t="str">
            <v>Failed To Fill</v>
          </cell>
          <cell r="F1008">
            <v>27</v>
          </cell>
        </row>
        <row r="1009">
          <cell r="D1009" t="str">
            <v>Failed To Fill</v>
          </cell>
          <cell r="F1009">
            <v>27</v>
          </cell>
        </row>
        <row r="1010">
          <cell r="D1010" t="str">
            <v>Failed To Fill</v>
          </cell>
          <cell r="F1010">
            <v>27</v>
          </cell>
        </row>
        <row r="1011">
          <cell r="D1011" t="str">
            <v>Failed To Fill</v>
          </cell>
          <cell r="F1011">
            <v>27</v>
          </cell>
        </row>
        <row r="1012">
          <cell r="D1012" t="str">
            <v>Failed To Fill</v>
          </cell>
          <cell r="F1012">
            <v>27</v>
          </cell>
        </row>
        <row r="1013">
          <cell r="D1013" t="str">
            <v>Failed To Fill</v>
          </cell>
          <cell r="F1013">
            <v>27</v>
          </cell>
        </row>
        <row r="1014">
          <cell r="D1014" t="str">
            <v>Filled</v>
          </cell>
          <cell r="F1014">
            <v>27</v>
          </cell>
        </row>
        <row r="1015">
          <cell r="D1015" t="str">
            <v>Failed To Fill</v>
          </cell>
          <cell r="F1015">
            <v>27</v>
          </cell>
        </row>
        <row r="1016">
          <cell r="D1016" t="str">
            <v>Failed To Fill</v>
          </cell>
          <cell r="F1016">
            <v>28</v>
          </cell>
        </row>
        <row r="1017">
          <cell r="D1017" t="str">
            <v>Failed To Fill</v>
          </cell>
          <cell r="F1017">
            <v>28</v>
          </cell>
        </row>
        <row r="1018">
          <cell r="D1018" t="str">
            <v>Filled</v>
          </cell>
          <cell r="F1018">
            <v>31</v>
          </cell>
        </row>
        <row r="1019">
          <cell r="D1019" t="str">
            <v>Failed To Fill</v>
          </cell>
          <cell r="F1019">
            <v>23</v>
          </cell>
        </row>
        <row r="1020">
          <cell r="D1020" t="str">
            <v>Failed To Fill</v>
          </cell>
          <cell r="F1020">
            <v>24</v>
          </cell>
        </row>
        <row r="1021">
          <cell r="D1021" t="str">
            <v>Failed To Fill</v>
          </cell>
          <cell r="F1021">
            <v>24</v>
          </cell>
        </row>
        <row r="1022">
          <cell r="D1022" t="str">
            <v>Failed To Fill</v>
          </cell>
          <cell r="F1022">
            <v>24</v>
          </cell>
        </row>
        <row r="1023">
          <cell r="D1023" t="str">
            <v>Failed To Fill</v>
          </cell>
          <cell r="F1023">
            <v>24</v>
          </cell>
        </row>
        <row r="1024">
          <cell r="D1024" t="str">
            <v>Failed To Fill</v>
          </cell>
          <cell r="F1024">
            <v>24</v>
          </cell>
        </row>
        <row r="1025">
          <cell r="D1025" t="str">
            <v>Failed To Fill</v>
          </cell>
          <cell r="F1025">
            <v>25</v>
          </cell>
        </row>
        <row r="1026">
          <cell r="D1026" t="str">
            <v>Failed To Fill</v>
          </cell>
          <cell r="F1026">
            <v>25</v>
          </cell>
        </row>
        <row r="1027">
          <cell r="D1027" t="str">
            <v>Failed To Fill</v>
          </cell>
          <cell r="F1027">
            <v>25</v>
          </cell>
        </row>
        <row r="1028">
          <cell r="D1028" t="str">
            <v>Failed To Fill</v>
          </cell>
          <cell r="F1028">
            <v>25</v>
          </cell>
        </row>
        <row r="1029">
          <cell r="D1029" t="str">
            <v>Failed To Fill</v>
          </cell>
          <cell r="F1029">
            <v>26</v>
          </cell>
        </row>
        <row r="1030">
          <cell r="D1030" t="str">
            <v>Failed To Fill</v>
          </cell>
          <cell r="F1030">
            <v>26</v>
          </cell>
        </row>
        <row r="1031">
          <cell r="D1031" t="str">
            <v>Failed To Fill</v>
          </cell>
          <cell r="F1031">
            <v>26</v>
          </cell>
        </row>
        <row r="1032">
          <cell r="D1032" t="str">
            <v>Failed To Fill</v>
          </cell>
          <cell r="F1032">
            <v>26</v>
          </cell>
        </row>
        <row r="1033">
          <cell r="D1033" t="str">
            <v>Failed To Fill</v>
          </cell>
          <cell r="F1033">
            <v>26</v>
          </cell>
        </row>
        <row r="1034">
          <cell r="D1034" t="str">
            <v>Failed To Fill</v>
          </cell>
          <cell r="F1034">
            <v>27</v>
          </cell>
        </row>
        <row r="1035">
          <cell r="D1035" t="str">
            <v>Filled</v>
          </cell>
          <cell r="F1035">
            <v>27</v>
          </cell>
        </row>
        <row r="1036">
          <cell r="D1036" t="str">
            <v>Failed To Fill</v>
          </cell>
          <cell r="F1036">
            <v>27</v>
          </cell>
        </row>
        <row r="1037">
          <cell r="D1037" t="str">
            <v>Failed To Fill</v>
          </cell>
          <cell r="F1037">
            <v>27</v>
          </cell>
        </row>
        <row r="1038">
          <cell r="D1038" t="str">
            <v>Filled</v>
          </cell>
          <cell r="F1038">
            <v>27</v>
          </cell>
        </row>
        <row r="1039">
          <cell r="D1039" t="str">
            <v>Filled</v>
          </cell>
          <cell r="F1039">
            <v>27</v>
          </cell>
        </row>
        <row r="1040">
          <cell r="D1040" t="str">
            <v>Filled</v>
          </cell>
          <cell r="F1040">
            <v>28</v>
          </cell>
        </row>
        <row r="1041">
          <cell r="D1041" t="str">
            <v>Filled</v>
          </cell>
          <cell r="F1041">
            <v>28</v>
          </cell>
        </row>
        <row r="1042">
          <cell r="D1042" t="str">
            <v>Failed To Fill</v>
          </cell>
          <cell r="F1042">
            <v>28</v>
          </cell>
        </row>
        <row r="1043">
          <cell r="D1043" t="str">
            <v>Failed To Fill</v>
          </cell>
          <cell r="F1043">
            <v>27</v>
          </cell>
        </row>
        <row r="1044">
          <cell r="D1044" t="str">
            <v>Failed To Fill</v>
          </cell>
          <cell r="F1044">
            <v>28</v>
          </cell>
        </row>
        <row r="1045">
          <cell r="D1045" t="str">
            <v>Failed To Fill</v>
          </cell>
          <cell r="F1045">
            <v>27</v>
          </cell>
        </row>
        <row r="1046">
          <cell r="D1046" t="str">
            <v>Failed To Fill</v>
          </cell>
          <cell r="F1046">
            <v>27</v>
          </cell>
        </row>
        <row r="1047">
          <cell r="D1047" t="str">
            <v>Failed To Fill</v>
          </cell>
          <cell r="F1047">
            <v>27</v>
          </cell>
        </row>
        <row r="1048">
          <cell r="D1048" t="str">
            <v>Failed To Fill</v>
          </cell>
          <cell r="F1048">
            <v>27</v>
          </cell>
        </row>
        <row r="1049">
          <cell r="D1049" t="str">
            <v>Failed To Fill</v>
          </cell>
          <cell r="F1049">
            <v>27</v>
          </cell>
        </row>
        <row r="1050">
          <cell r="D1050" t="str">
            <v>Failed To Fill</v>
          </cell>
          <cell r="F1050">
            <v>28</v>
          </cell>
        </row>
        <row r="1051">
          <cell r="D1051" t="str">
            <v>Filled</v>
          </cell>
          <cell r="F1051">
            <v>28</v>
          </cell>
        </row>
        <row r="1052">
          <cell r="D1052" t="str">
            <v>Filled</v>
          </cell>
          <cell r="F1052">
            <v>28</v>
          </cell>
        </row>
        <row r="1053">
          <cell r="D1053" t="str">
            <v>Filled</v>
          </cell>
          <cell r="F1053">
            <v>28</v>
          </cell>
        </row>
        <row r="1054">
          <cell r="D1054" t="str">
            <v>Failed To Fill</v>
          </cell>
          <cell r="F1054">
            <v>28</v>
          </cell>
        </row>
        <row r="1055">
          <cell r="D1055" t="str">
            <v>Filled</v>
          </cell>
          <cell r="F1055">
            <v>28</v>
          </cell>
        </row>
        <row r="1056">
          <cell r="D1056" t="str">
            <v>Failed To Fill</v>
          </cell>
          <cell r="F1056">
            <v>28</v>
          </cell>
        </row>
        <row r="1057">
          <cell r="D1057" t="str">
            <v>Filled</v>
          </cell>
          <cell r="F1057">
            <v>33</v>
          </cell>
        </row>
        <row r="1058">
          <cell r="D1058" t="str">
            <v>Filled</v>
          </cell>
          <cell r="F1058">
            <v>34</v>
          </cell>
        </row>
        <row r="1059">
          <cell r="D1059" t="str">
            <v>Failed To Fill</v>
          </cell>
          <cell r="F1059">
            <v>27</v>
          </cell>
        </row>
        <row r="1060">
          <cell r="D1060" t="str">
            <v>Failed To Fill</v>
          </cell>
          <cell r="F1060">
            <v>28</v>
          </cell>
        </row>
        <row r="1061">
          <cell r="D1061" t="str">
            <v>Failed To Fill</v>
          </cell>
          <cell r="F1061">
            <v>29</v>
          </cell>
        </row>
        <row r="1062">
          <cell r="D1062" t="str">
            <v>Failed To Fill</v>
          </cell>
          <cell r="F1062">
            <v>28</v>
          </cell>
        </row>
        <row r="1063">
          <cell r="D1063" t="str">
            <v>Failed To Fill</v>
          </cell>
          <cell r="F1063">
            <v>28</v>
          </cell>
        </row>
        <row r="1064">
          <cell r="D1064" t="str">
            <v>Failed To Fill</v>
          </cell>
          <cell r="F1064">
            <v>28</v>
          </cell>
        </row>
        <row r="1065">
          <cell r="D1065" t="str">
            <v>Filled</v>
          </cell>
          <cell r="F1065">
            <v>28</v>
          </cell>
        </row>
        <row r="1066">
          <cell r="D1066" t="str">
            <v>Failed To Fill</v>
          </cell>
          <cell r="F1066">
            <v>28</v>
          </cell>
        </row>
        <row r="1067">
          <cell r="D1067" t="str">
            <v>Failed To Fill</v>
          </cell>
          <cell r="F1067">
            <v>29</v>
          </cell>
        </row>
        <row r="1068">
          <cell r="D1068" t="str">
            <v>Filled</v>
          </cell>
          <cell r="F1068">
            <v>29</v>
          </cell>
        </row>
        <row r="1069">
          <cell r="D1069" t="str">
            <v>Filled</v>
          </cell>
          <cell r="F1069">
            <v>29</v>
          </cell>
        </row>
        <row r="1070">
          <cell r="D1070" t="str">
            <v>Failed To Fill</v>
          </cell>
          <cell r="F1070">
            <v>28</v>
          </cell>
        </row>
        <row r="1071">
          <cell r="D1071" t="str">
            <v>Failed To Fill</v>
          </cell>
          <cell r="F1071">
            <v>29</v>
          </cell>
        </row>
        <row r="1072">
          <cell r="D1072" t="str">
            <v>Filled</v>
          </cell>
          <cell r="F1072">
            <v>29</v>
          </cell>
        </row>
        <row r="1073">
          <cell r="D1073" t="str">
            <v>Failed To Fill</v>
          </cell>
          <cell r="F1073">
            <v>29</v>
          </cell>
        </row>
        <row r="1074">
          <cell r="D1074" t="str">
            <v>Failed To Fill</v>
          </cell>
          <cell r="F1074">
            <v>29</v>
          </cell>
        </row>
        <row r="1075">
          <cell r="D1075" t="str">
            <v>Failed To Fill</v>
          </cell>
          <cell r="F1075">
            <v>28</v>
          </cell>
        </row>
        <row r="1076">
          <cell r="D1076" t="str">
            <v>Filled</v>
          </cell>
          <cell r="F1076">
            <v>29</v>
          </cell>
        </row>
        <row r="1077">
          <cell r="D1077" t="str">
            <v>Filled</v>
          </cell>
          <cell r="F1077">
            <v>29</v>
          </cell>
        </row>
        <row r="1078">
          <cell r="D1078" t="str">
            <v>Filled</v>
          </cell>
          <cell r="F1078">
            <v>29</v>
          </cell>
        </row>
        <row r="1079">
          <cell r="D1079" t="str">
            <v>Filled</v>
          </cell>
          <cell r="F1079">
            <v>29</v>
          </cell>
        </row>
        <row r="1080">
          <cell r="D1080" t="str">
            <v>Filled</v>
          </cell>
          <cell r="F1080">
            <v>29</v>
          </cell>
        </row>
        <row r="1081">
          <cell r="D1081" t="str">
            <v>Failed To Fill</v>
          </cell>
          <cell r="F1081">
            <v>29</v>
          </cell>
        </row>
        <row r="1082">
          <cell r="D1082" t="str">
            <v>Filled</v>
          </cell>
          <cell r="F1082">
            <v>29</v>
          </cell>
        </row>
        <row r="1083">
          <cell r="D1083" t="str">
            <v>Filled</v>
          </cell>
          <cell r="F1083">
            <v>30</v>
          </cell>
        </row>
        <row r="1084">
          <cell r="D1084" t="str">
            <v>Filled</v>
          </cell>
          <cell r="F1084">
            <v>30</v>
          </cell>
        </row>
        <row r="1085">
          <cell r="D1085" t="str">
            <v>Filled</v>
          </cell>
          <cell r="F1085">
            <v>31</v>
          </cell>
        </row>
        <row r="1086">
          <cell r="D1086" t="str">
            <v>Filled</v>
          </cell>
          <cell r="F1086">
            <v>31</v>
          </cell>
        </row>
        <row r="1087">
          <cell r="D1087" t="str">
            <v>Failed To Fill</v>
          </cell>
          <cell r="F1087">
            <v>31</v>
          </cell>
        </row>
        <row r="1088">
          <cell r="D1088" t="str">
            <v>Failed To Fill</v>
          </cell>
          <cell r="F1088">
            <v>28</v>
          </cell>
        </row>
        <row r="1089">
          <cell r="D1089" t="str">
            <v>Failed To Fill</v>
          </cell>
          <cell r="F1089">
            <v>28</v>
          </cell>
        </row>
        <row r="1090">
          <cell r="D1090" t="str">
            <v>Failed To Fill</v>
          </cell>
          <cell r="F1090">
            <v>28</v>
          </cell>
        </row>
        <row r="1091">
          <cell r="D1091" t="str">
            <v>Failed To Fill</v>
          </cell>
          <cell r="F1091">
            <v>29</v>
          </cell>
        </row>
        <row r="1092">
          <cell r="D1092" t="str">
            <v>Filled</v>
          </cell>
          <cell r="F1092">
            <v>29</v>
          </cell>
        </row>
        <row r="1093">
          <cell r="D1093" t="str">
            <v>Filled</v>
          </cell>
          <cell r="F1093">
            <v>29</v>
          </cell>
        </row>
        <row r="1094">
          <cell r="D1094" t="str">
            <v>Filled</v>
          </cell>
          <cell r="F1094">
            <v>30</v>
          </cell>
        </row>
        <row r="1095">
          <cell r="D1095" t="str">
            <v>Failed To Fill</v>
          </cell>
          <cell r="F1095">
            <v>31</v>
          </cell>
        </row>
        <row r="1096">
          <cell r="D1096" t="str">
            <v>Filled</v>
          </cell>
          <cell r="F1096">
            <v>31</v>
          </cell>
        </row>
        <row r="1097">
          <cell r="D1097" t="str">
            <v>Failed To Fill</v>
          </cell>
          <cell r="F1097">
            <v>31</v>
          </cell>
        </row>
        <row r="1098">
          <cell r="D1098" t="str">
            <v>Failed To Fill</v>
          </cell>
          <cell r="F1098">
            <v>29</v>
          </cell>
        </row>
        <row r="1099">
          <cell r="D1099" t="str">
            <v>Failed To Fill</v>
          </cell>
          <cell r="F1099">
            <v>29</v>
          </cell>
        </row>
        <row r="1100">
          <cell r="D1100" t="str">
            <v>Failed To Fill</v>
          </cell>
          <cell r="F1100">
            <v>34</v>
          </cell>
        </row>
        <row r="1101">
          <cell r="D1101" t="str">
            <v>Failed To Fill</v>
          </cell>
          <cell r="F1101">
            <v>29</v>
          </cell>
        </row>
        <row r="1102">
          <cell r="D1102" t="str">
            <v>Failed To Fill</v>
          </cell>
          <cell r="F1102">
            <v>29</v>
          </cell>
        </row>
        <row r="1103">
          <cell r="D1103" t="str">
            <v>Failed To Fill</v>
          </cell>
          <cell r="F1103">
            <v>29</v>
          </cell>
        </row>
        <row r="1104">
          <cell r="D1104" t="str">
            <v>Filled</v>
          </cell>
          <cell r="F1104">
            <v>29</v>
          </cell>
        </row>
        <row r="1105">
          <cell r="D1105" t="str">
            <v>Failed To Fill</v>
          </cell>
          <cell r="F1105">
            <v>29</v>
          </cell>
        </row>
        <row r="1106">
          <cell r="D1106" t="str">
            <v>Failed To Fill</v>
          </cell>
          <cell r="F1106">
            <v>29</v>
          </cell>
        </row>
        <row r="1107">
          <cell r="D1107" t="str">
            <v>Failed To Fill</v>
          </cell>
          <cell r="F1107">
            <v>29</v>
          </cell>
        </row>
        <row r="1108">
          <cell r="D1108" t="str">
            <v>Failed To Fill</v>
          </cell>
          <cell r="F1108">
            <v>29</v>
          </cell>
        </row>
        <row r="1109">
          <cell r="D1109" t="str">
            <v>Failed To Fill</v>
          </cell>
          <cell r="F1109">
            <v>30</v>
          </cell>
        </row>
        <row r="1110">
          <cell r="D1110" t="str">
            <v>Filled</v>
          </cell>
          <cell r="F1110">
            <v>30</v>
          </cell>
        </row>
        <row r="1111">
          <cell r="D1111" t="str">
            <v>Failed To Fill</v>
          </cell>
          <cell r="F1111">
            <v>29</v>
          </cell>
        </row>
        <row r="1112">
          <cell r="D1112" t="str">
            <v>Failed To Fill</v>
          </cell>
          <cell r="F1112">
            <v>29</v>
          </cell>
        </row>
        <row r="1113">
          <cell r="D1113" t="str">
            <v>Failed To Fill</v>
          </cell>
          <cell r="F1113">
            <v>29</v>
          </cell>
        </row>
        <row r="1114">
          <cell r="D1114" t="str">
            <v>Failed To Fill</v>
          </cell>
          <cell r="F1114">
            <v>29</v>
          </cell>
        </row>
        <row r="1115">
          <cell r="D1115" t="str">
            <v>Failed To Fill</v>
          </cell>
          <cell r="F1115">
            <v>31</v>
          </cell>
        </row>
        <row r="1116">
          <cell r="D1116" t="str">
            <v>Filled</v>
          </cell>
          <cell r="F1116">
            <v>32</v>
          </cell>
        </row>
        <row r="1117">
          <cell r="D1117" t="str">
            <v>Failed To Fill</v>
          </cell>
          <cell r="F1117">
            <v>36</v>
          </cell>
        </row>
        <row r="1118">
          <cell r="D1118" t="str">
            <v>Failed To Fill</v>
          </cell>
          <cell r="F1118">
            <v>31</v>
          </cell>
        </row>
        <row r="1119">
          <cell r="D1119" t="str">
            <v>Filled</v>
          </cell>
          <cell r="F1119">
            <v>31</v>
          </cell>
        </row>
        <row r="1120">
          <cell r="D1120" t="str">
            <v>Failed To Fill</v>
          </cell>
          <cell r="F1120">
            <v>31</v>
          </cell>
        </row>
        <row r="1121">
          <cell r="D1121" t="str">
            <v>Failed To Fill</v>
          </cell>
          <cell r="F1121">
            <v>31</v>
          </cell>
        </row>
        <row r="1122">
          <cell r="D1122" t="str">
            <v>Filled</v>
          </cell>
          <cell r="F1122">
            <v>30</v>
          </cell>
        </row>
        <row r="1123">
          <cell r="D1123" t="str">
            <v>Filled</v>
          </cell>
          <cell r="F1123">
            <v>30</v>
          </cell>
        </row>
        <row r="1124">
          <cell r="D1124" t="str">
            <v>Filled</v>
          </cell>
          <cell r="F1124">
            <v>31</v>
          </cell>
        </row>
        <row r="1125">
          <cell r="D1125" t="str">
            <v>Filled</v>
          </cell>
          <cell r="F1125">
            <v>31</v>
          </cell>
        </row>
        <row r="1126">
          <cell r="D1126" t="str">
            <v>Failed To Fill</v>
          </cell>
          <cell r="F1126">
            <v>30</v>
          </cell>
        </row>
        <row r="1127">
          <cell r="D1127" t="str">
            <v>Filled</v>
          </cell>
          <cell r="F1127">
            <v>27</v>
          </cell>
        </row>
        <row r="1128">
          <cell r="D1128" t="str">
            <v>Filled</v>
          </cell>
          <cell r="F1128">
            <v>28</v>
          </cell>
        </row>
        <row r="1129">
          <cell r="D1129" t="str">
            <v>Filled</v>
          </cell>
          <cell r="F1129">
            <v>28</v>
          </cell>
        </row>
        <row r="1130">
          <cell r="D1130" t="str">
            <v>Filled</v>
          </cell>
          <cell r="F1130">
            <v>28</v>
          </cell>
        </row>
        <row r="1131">
          <cell r="D1131" t="str">
            <v>Filled</v>
          </cell>
          <cell r="F1131">
            <v>28</v>
          </cell>
        </row>
        <row r="1132">
          <cell r="D1132" t="str">
            <v>Filled</v>
          </cell>
          <cell r="F1132">
            <v>28</v>
          </cell>
        </row>
        <row r="1133">
          <cell r="D1133" t="str">
            <v>Filled</v>
          </cell>
          <cell r="F1133">
            <v>29</v>
          </cell>
        </row>
        <row r="1134">
          <cell r="D1134" t="str">
            <v>Filled</v>
          </cell>
          <cell r="F1134">
            <v>29</v>
          </cell>
        </row>
        <row r="1135">
          <cell r="D1135" t="str">
            <v>Filled</v>
          </cell>
          <cell r="F1135">
            <v>29</v>
          </cell>
        </row>
        <row r="1136">
          <cell r="D1136" t="str">
            <v>Filled</v>
          </cell>
          <cell r="F1136">
            <v>29</v>
          </cell>
        </row>
        <row r="1137">
          <cell r="D1137" t="str">
            <v>Filled</v>
          </cell>
          <cell r="F1137">
            <v>29</v>
          </cell>
        </row>
        <row r="1138">
          <cell r="D1138" t="str">
            <v>Filled</v>
          </cell>
          <cell r="F1138">
            <v>30</v>
          </cell>
        </row>
        <row r="1139">
          <cell r="D1139" t="str">
            <v>Filled</v>
          </cell>
          <cell r="F1139">
            <v>30</v>
          </cell>
        </row>
        <row r="1140">
          <cell r="D1140" t="str">
            <v>Filled</v>
          </cell>
          <cell r="F1140">
            <v>30</v>
          </cell>
        </row>
        <row r="1141">
          <cell r="D1141" t="str">
            <v>Filled</v>
          </cell>
          <cell r="F1141">
            <v>31</v>
          </cell>
        </row>
        <row r="1142">
          <cell r="D1142" t="str">
            <v>Filled</v>
          </cell>
          <cell r="F1142">
            <v>31</v>
          </cell>
        </row>
        <row r="1143">
          <cell r="D1143" t="str">
            <v>Filled</v>
          </cell>
          <cell r="F1143">
            <v>31</v>
          </cell>
        </row>
        <row r="1144">
          <cell r="D1144" t="str">
            <v>Filled</v>
          </cell>
          <cell r="F1144">
            <v>31</v>
          </cell>
        </row>
        <row r="1145">
          <cell r="D1145" t="str">
            <v>Filled</v>
          </cell>
          <cell r="F1145">
            <v>31</v>
          </cell>
        </row>
        <row r="1146">
          <cell r="D1146" t="str">
            <v>Filled</v>
          </cell>
          <cell r="F1146">
            <v>32</v>
          </cell>
        </row>
        <row r="1147">
          <cell r="D1147" t="str">
            <v>Filled</v>
          </cell>
          <cell r="F1147">
            <v>32</v>
          </cell>
        </row>
        <row r="1148">
          <cell r="D1148" t="str">
            <v>Filled</v>
          </cell>
          <cell r="F1148">
            <v>32</v>
          </cell>
        </row>
        <row r="1149">
          <cell r="D1149" t="str">
            <v>Filled</v>
          </cell>
          <cell r="F1149">
            <v>32</v>
          </cell>
        </row>
        <row r="1150">
          <cell r="D1150" t="str">
            <v>Filled</v>
          </cell>
          <cell r="F1150">
            <v>32</v>
          </cell>
        </row>
        <row r="1151">
          <cell r="D1151" t="str">
            <v>Filled</v>
          </cell>
          <cell r="F1151">
            <v>27</v>
          </cell>
        </row>
        <row r="1152">
          <cell r="D1152" t="str">
            <v>Filled</v>
          </cell>
          <cell r="F1152">
            <v>28</v>
          </cell>
        </row>
        <row r="1153">
          <cell r="D1153" t="str">
            <v>Filled</v>
          </cell>
          <cell r="F1153">
            <v>28</v>
          </cell>
        </row>
        <row r="1154">
          <cell r="D1154" t="str">
            <v>Filled</v>
          </cell>
          <cell r="F1154">
            <v>28</v>
          </cell>
        </row>
        <row r="1155">
          <cell r="D1155" t="str">
            <v>Filled</v>
          </cell>
          <cell r="F1155">
            <v>28</v>
          </cell>
        </row>
        <row r="1156">
          <cell r="D1156" t="str">
            <v>Filled</v>
          </cell>
          <cell r="F1156">
            <v>28</v>
          </cell>
        </row>
        <row r="1157">
          <cell r="D1157" t="str">
            <v>Filled</v>
          </cell>
          <cell r="F1157">
            <v>29</v>
          </cell>
        </row>
        <row r="1158">
          <cell r="D1158" t="str">
            <v>Filled</v>
          </cell>
          <cell r="F1158">
            <v>29</v>
          </cell>
        </row>
        <row r="1159">
          <cell r="D1159" t="str">
            <v>Filled</v>
          </cell>
          <cell r="F1159">
            <v>29</v>
          </cell>
        </row>
        <row r="1160">
          <cell r="D1160" t="str">
            <v>Filled</v>
          </cell>
          <cell r="F1160">
            <v>29</v>
          </cell>
        </row>
        <row r="1161">
          <cell r="D1161" t="str">
            <v>Filled</v>
          </cell>
          <cell r="F1161">
            <v>29</v>
          </cell>
        </row>
        <row r="1162">
          <cell r="D1162" t="str">
            <v>Filled</v>
          </cell>
          <cell r="F1162">
            <v>30</v>
          </cell>
        </row>
        <row r="1163">
          <cell r="D1163" t="str">
            <v>Filled</v>
          </cell>
          <cell r="F1163">
            <v>30</v>
          </cell>
        </row>
        <row r="1164">
          <cell r="D1164" t="str">
            <v>Filled</v>
          </cell>
          <cell r="F1164">
            <v>30</v>
          </cell>
        </row>
        <row r="1165">
          <cell r="D1165" t="str">
            <v>Filled</v>
          </cell>
          <cell r="F1165">
            <v>31</v>
          </cell>
        </row>
        <row r="1166">
          <cell r="D1166" t="str">
            <v>Filled</v>
          </cell>
          <cell r="F1166">
            <v>31</v>
          </cell>
        </row>
        <row r="1167">
          <cell r="D1167" t="str">
            <v>Filled</v>
          </cell>
          <cell r="F1167">
            <v>31</v>
          </cell>
        </row>
        <row r="1168">
          <cell r="D1168" t="str">
            <v>Filled</v>
          </cell>
          <cell r="F1168">
            <v>31</v>
          </cell>
        </row>
        <row r="1169">
          <cell r="D1169" t="str">
            <v>Filled</v>
          </cell>
          <cell r="F1169">
            <v>31</v>
          </cell>
        </row>
        <row r="1170">
          <cell r="D1170" t="str">
            <v>Filled</v>
          </cell>
          <cell r="F1170">
            <v>32</v>
          </cell>
        </row>
        <row r="1171">
          <cell r="D1171" t="str">
            <v>Filled</v>
          </cell>
          <cell r="F1171">
            <v>32</v>
          </cell>
        </row>
        <row r="1172">
          <cell r="D1172" t="str">
            <v>Filled</v>
          </cell>
          <cell r="F1172">
            <v>32</v>
          </cell>
        </row>
        <row r="1173">
          <cell r="D1173" t="str">
            <v>Filled</v>
          </cell>
          <cell r="F1173">
            <v>32</v>
          </cell>
        </row>
        <row r="1174">
          <cell r="D1174" t="str">
            <v>Filled</v>
          </cell>
          <cell r="F1174">
            <v>32</v>
          </cell>
        </row>
        <row r="1175">
          <cell r="D1175" t="str">
            <v>Filled</v>
          </cell>
          <cell r="F1175">
            <v>33</v>
          </cell>
        </row>
        <row r="1176">
          <cell r="D1176" t="str">
            <v>Filled</v>
          </cell>
          <cell r="F1176">
            <v>33</v>
          </cell>
        </row>
        <row r="1177">
          <cell r="D1177" t="str">
            <v>Filled</v>
          </cell>
          <cell r="F1177">
            <v>33</v>
          </cell>
        </row>
        <row r="1178">
          <cell r="D1178" t="str">
            <v>Filled</v>
          </cell>
          <cell r="F1178">
            <v>33</v>
          </cell>
        </row>
        <row r="1179">
          <cell r="D1179" t="str">
            <v>Filled</v>
          </cell>
          <cell r="F1179">
            <v>33</v>
          </cell>
        </row>
        <row r="1180">
          <cell r="D1180" t="str">
            <v>Filled</v>
          </cell>
          <cell r="F1180">
            <v>34</v>
          </cell>
        </row>
        <row r="1181">
          <cell r="D1181" t="str">
            <v>Filled</v>
          </cell>
          <cell r="F1181">
            <v>34</v>
          </cell>
        </row>
        <row r="1182">
          <cell r="D1182" t="str">
            <v>Filled</v>
          </cell>
          <cell r="F1182">
            <v>34</v>
          </cell>
        </row>
        <row r="1183">
          <cell r="D1183" t="str">
            <v>Filled</v>
          </cell>
          <cell r="F1183">
            <v>34</v>
          </cell>
        </row>
        <row r="1184">
          <cell r="D1184" t="str">
            <v>Filled</v>
          </cell>
          <cell r="F1184">
            <v>34</v>
          </cell>
        </row>
        <row r="1185">
          <cell r="D1185" t="str">
            <v>Filled</v>
          </cell>
          <cell r="F1185">
            <v>35</v>
          </cell>
        </row>
        <row r="1186">
          <cell r="D1186" t="str">
            <v>Filled</v>
          </cell>
          <cell r="F1186">
            <v>35</v>
          </cell>
        </row>
        <row r="1187">
          <cell r="D1187" t="str">
            <v>Filled</v>
          </cell>
          <cell r="F1187">
            <v>35</v>
          </cell>
        </row>
        <row r="1188">
          <cell r="D1188" t="str">
            <v>Filled</v>
          </cell>
          <cell r="F1188">
            <v>35</v>
          </cell>
        </row>
        <row r="1189">
          <cell r="D1189" t="str">
            <v>Filled</v>
          </cell>
          <cell r="F1189">
            <v>35</v>
          </cell>
        </row>
        <row r="1190">
          <cell r="D1190" t="str">
            <v>Filled</v>
          </cell>
          <cell r="F1190">
            <v>36</v>
          </cell>
        </row>
        <row r="1191">
          <cell r="D1191" t="str">
            <v>Filled</v>
          </cell>
          <cell r="F1191">
            <v>36</v>
          </cell>
        </row>
        <row r="1192">
          <cell r="D1192" t="str">
            <v>Filled</v>
          </cell>
          <cell r="F1192">
            <v>36</v>
          </cell>
        </row>
        <row r="1193">
          <cell r="D1193" t="str">
            <v>Filled</v>
          </cell>
          <cell r="F1193">
            <v>36</v>
          </cell>
        </row>
        <row r="1194">
          <cell r="D1194" t="str">
            <v>Filled</v>
          </cell>
          <cell r="F1194">
            <v>36</v>
          </cell>
        </row>
        <row r="1195">
          <cell r="D1195" t="str">
            <v>Filled</v>
          </cell>
          <cell r="F1195">
            <v>37</v>
          </cell>
        </row>
        <row r="1196">
          <cell r="D1196" t="str">
            <v>Filled</v>
          </cell>
          <cell r="F1196">
            <v>37</v>
          </cell>
        </row>
        <row r="1197">
          <cell r="D1197" t="str">
            <v>Failed To Fill</v>
          </cell>
          <cell r="F1197">
            <v>30</v>
          </cell>
        </row>
        <row r="1198">
          <cell r="D1198" t="str">
            <v>Failed To Fill</v>
          </cell>
          <cell r="F1198">
            <v>30</v>
          </cell>
        </row>
        <row r="1199">
          <cell r="D1199" t="str">
            <v>Failed To Fill</v>
          </cell>
          <cell r="F1199">
            <v>31</v>
          </cell>
        </row>
        <row r="1200">
          <cell r="D1200" t="str">
            <v>Filled</v>
          </cell>
          <cell r="F1200">
            <v>31</v>
          </cell>
        </row>
        <row r="1201">
          <cell r="D1201" t="str">
            <v>Filled</v>
          </cell>
          <cell r="F1201">
            <v>28</v>
          </cell>
        </row>
        <row r="1202">
          <cell r="D1202" t="str">
            <v>Filled</v>
          </cell>
          <cell r="F1202">
            <v>29</v>
          </cell>
        </row>
        <row r="1203">
          <cell r="D1203" t="str">
            <v>Filled</v>
          </cell>
          <cell r="F1203">
            <v>29</v>
          </cell>
        </row>
        <row r="1204">
          <cell r="D1204" t="str">
            <v>Filled</v>
          </cell>
          <cell r="F1204">
            <v>29</v>
          </cell>
        </row>
        <row r="1205">
          <cell r="D1205" t="str">
            <v>Filled</v>
          </cell>
          <cell r="F1205">
            <v>29</v>
          </cell>
        </row>
        <row r="1206">
          <cell r="D1206" t="str">
            <v>Filled</v>
          </cell>
          <cell r="F1206">
            <v>29</v>
          </cell>
        </row>
        <row r="1207">
          <cell r="D1207" t="str">
            <v>Filled</v>
          </cell>
          <cell r="F1207">
            <v>30</v>
          </cell>
        </row>
        <row r="1208">
          <cell r="D1208" t="str">
            <v>Filled</v>
          </cell>
          <cell r="F1208">
            <v>30</v>
          </cell>
        </row>
        <row r="1209">
          <cell r="D1209" t="str">
            <v>Filled</v>
          </cell>
          <cell r="F1209">
            <v>30</v>
          </cell>
        </row>
        <row r="1210">
          <cell r="D1210" t="str">
            <v>Filled</v>
          </cell>
          <cell r="F1210">
            <v>31</v>
          </cell>
        </row>
        <row r="1211">
          <cell r="D1211" t="str">
            <v>Filled</v>
          </cell>
          <cell r="F1211">
            <v>31</v>
          </cell>
        </row>
        <row r="1212">
          <cell r="D1212" t="str">
            <v>Filled</v>
          </cell>
          <cell r="F1212">
            <v>31</v>
          </cell>
        </row>
        <row r="1213">
          <cell r="D1213" t="str">
            <v>Filled</v>
          </cell>
          <cell r="F1213">
            <v>31</v>
          </cell>
        </row>
        <row r="1214">
          <cell r="D1214" t="str">
            <v>Filled</v>
          </cell>
          <cell r="F1214">
            <v>31</v>
          </cell>
        </row>
        <row r="1215">
          <cell r="D1215" t="str">
            <v>Filled</v>
          </cell>
          <cell r="F1215">
            <v>32</v>
          </cell>
        </row>
        <row r="1216">
          <cell r="D1216" t="str">
            <v>Failed To Fill</v>
          </cell>
          <cell r="F1216">
            <v>31</v>
          </cell>
        </row>
        <row r="1217">
          <cell r="D1217" t="str">
            <v>Failed To Fill</v>
          </cell>
          <cell r="F1217">
            <v>31</v>
          </cell>
        </row>
        <row r="1218">
          <cell r="D1218" t="str">
            <v>Filled</v>
          </cell>
          <cell r="F1218">
            <v>32</v>
          </cell>
        </row>
        <row r="1219">
          <cell r="D1219" t="str">
            <v>Filled</v>
          </cell>
          <cell r="F1219">
            <v>31</v>
          </cell>
        </row>
        <row r="1220">
          <cell r="D1220" t="str">
            <v>Filled</v>
          </cell>
          <cell r="F1220">
            <v>36</v>
          </cell>
        </row>
        <row r="1221">
          <cell r="D1221" t="str">
            <v>Filled</v>
          </cell>
          <cell r="F1221">
            <v>36</v>
          </cell>
        </row>
        <row r="1222">
          <cell r="D1222" t="str">
            <v>Filled</v>
          </cell>
          <cell r="F1222">
            <v>37</v>
          </cell>
        </row>
        <row r="1223">
          <cell r="D1223" t="str">
            <v>Failed To Fill</v>
          </cell>
          <cell r="F1223">
            <v>30</v>
          </cell>
        </row>
        <row r="1224">
          <cell r="D1224" t="str">
            <v>Failed To Fill</v>
          </cell>
          <cell r="F1224">
            <v>31</v>
          </cell>
        </row>
        <row r="1225">
          <cell r="D1225" t="str">
            <v>Failed To Fill</v>
          </cell>
          <cell r="F1225">
            <v>31</v>
          </cell>
        </row>
        <row r="1226">
          <cell r="D1226" t="str">
            <v>Failed To Fill</v>
          </cell>
          <cell r="F1226">
            <v>31</v>
          </cell>
        </row>
        <row r="1227">
          <cell r="D1227" t="str">
            <v>Failed To Fill</v>
          </cell>
          <cell r="F1227">
            <v>30</v>
          </cell>
        </row>
        <row r="1228">
          <cell r="D1228" t="str">
            <v>Failed To Fill</v>
          </cell>
          <cell r="F1228">
            <v>31</v>
          </cell>
        </row>
        <row r="1229">
          <cell r="D1229" t="str">
            <v>Filled</v>
          </cell>
          <cell r="F1229">
            <v>32</v>
          </cell>
        </row>
        <row r="1230">
          <cell r="D1230" t="str">
            <v>Failed To Fill</v>
          </cell>
          <cell r="F1230">
            <v>32</v>
          </cell>
        </row>
        <row r="1231">
          <cell r="D1231" t="str">
            <v>Filled</v>
          </cell>
          <cell r="F1231">
            <v>32</v>
          </cell>
        </row>
        <row r="1232">
          <cell r="D1232" t="str">
            <v>Filled</v>
          </cell>
          <cell r="F1232">
            <v>32</v>
          </cell>
        </row>
        <row r="1233">
          <cell r="D1233" t="str">
            <v>Filled</v>
          </cell>
          <cell r="F1233">
            <v>32</v>
          </cell>
        </row>
        <row r="1234">
          <cell r="D1234" t="str">
            <v>Filled</v>
          </cell>
          <cell r="F1234">
            <v>32</v>
          </cell>
        </row>
        <row r="1235">
          <cell r="D1235" t="str">
            <v>Filled</v>
          </cell>
          <cell r="F1235">
            <v>32</v>
          </cell>
        </row>
        <row r="1236">
          <cell r="D1236" t="str">
            <v>Filled</v>
          </cell>
          <cell r="F1236">
            <v>32</v>
          </cell>
        </row>
        <row r="1237">
          <cell r="D1237" t="str">
            <v>Filled</v>
          </cell>
          <cell r="F1237">
            <v>33</v>
          </cell>
        </row>
        <row r="1238">
          <cell r="D1238" t="str">
            <v>Filled</v>
          </cell>
          <cell r="F1238">
            <v>33</v>
          </cell>
        </row>
        <row r="1239">
          <cell r="D1239" t="str">
            <v>Filled</v>
          </cell>
          <cell r="F1239">
            <v>33</v>
          </cell>
        </row>
        <row r="1240">
          <cell r="D1240" t="str">
            <v>Filled</v>
          </cell>
          <cell r="F1240">
            <v>33</v>
          </cell>
        </row>
        <row r="1241">
          <cell r="D1241" t="str">
            <v>Filled</v>
          </cell>
          <cell r="F1241">
            <v>32</v>
          </cell>
        </row>
        <row r="1242">
          <cell r="D1242" t="str">
            <v>Failed To Fill</v>
          </cell>
          <cell r="F1242">
            <v>32</v>
          </cell>
        </row>
        <row r="1243">
          <cell r="D1243" t="str">
            <v>Filled</v>
          </cell>
          <cell r="F1243">
            <v>32</v>
          </cell>
        </row>
        <row r="1244">
          <cell r="D1244" t="str">
            <v>Failed To Fill</v>
          </cell>
          <cell r="F1244">
            <v>32</v>
          </cell>
        </row>
        <row r="1245">
          <cell r="D1245" t="str">
            <v>Failed To Fill</v>
          </cell>
          <cell r="F1245">
            <v>31</v>
          </cell>
        </row>
        <row r="1246">
          <cell r="D1246" t="str">
            <v>Failed To Fill</v>
          </cell>
          <cell r="F1246">
            <v>32</v>
          </cell>
        </row>
        <row r="1247">
          <cell r="D1247" t="str">
            <v>Filled</v>
          </cell>
          <cell r="F1247">
            <v>33</v>
          </cell>
        </row>
        <row r="1248">
          <cell r="D1248" t="str">
            <v>Filled</v>
          </cell>
          <cell r="F1248">
            <v>33</v>
          </cell>
        </row>
        <row r="1249">
          <cell r="D1249" t="str">
            <v>Filled</v>
          </cell>
          <cell r="F1249">
            <v>33</v>
          </cell>
        </row>
        <row r="1250">
          <cell r="D1250" t="str">
            <v>Filled</v>
          </cell>
          <cell r="F1250">
            <v>33</v>
          </cell>
        </row>
        <row r="1251">
          <cell r="D1251" t="str">
            <v>Filled</v>
          </cell>
          <cell r="F1251">
            <v>33</v>
          </cell>
        </row>
        <row r="1252">
          <cell r="D1252" t="str">
            <v>Filled</v>
          </cell>
          <cell r="F1252">
            <v>32</v>
          </cell>
        </row>
        <row r="1253">
          <cell r="D1253" t="str">
            <v>Filled</v>
          </cell>
          <cell r="F1253">
            <v>32</v>
          </cell>
        </row>
        <row r="1254">
          <cell r="D1254" t="str">
            <v>Filled</v>
          </cell>
          <cell r="F1254">
            <v>33</v>
          </cell>
        </row>
        <row r="1255">
          <cell r="D1255" t="str">
            <v>Filled</v>
          </cell>
          <cell r="F1255">
            <v>32</v>
          </cell>
        </row>
        <row r="1256">
          <cell r="D1256" t="str">
            <v>Filled</v>
          </cell>
          <cell r="F1256">
            <v>33</v>
          </cell>
        </row>
        <row r="1257">
          <cell r="D1257" t="str">
            <v>Filled</v>
          </cell>
          <cell r="F1257">
            <v>32</v>
          </cell>
        </row>
        <row r="1258">
          <cell r="D1258" t="str">
            <v>Filled</v>
          </cell>
          <cell r="F1258">
            <v>36</v>
          </cell>
        </row>
        <row r="1259">
          <cell r="D1259" t="str">
            <v>Filled</v>
          </cell>
          <cell r="F1259">
            <v>36</v>
          </cell>
        </row>
        <row r="1260">
          <cell r="D1260" t="str">
            <v>Filled</v>
          </cell>
          <cell r="F1260">
            <v>33</v>
          </cell>
        </row>
        <row r="1261">
          <cell r="D1261" t="str">
            <v>Failed To Fill</v>
          </cell>
          <cell r="F1261">
            <v>32</v>
          </cell>
        </row>
        <row r="1262">
          <cell r="D1262" t="str">
            <v>Failed To Fill</v>
          </cell>
          <cell r="F1262">
            <v>32</v>
          </cell>
        </row>
        <row r="1263">
          <cell r="D1263" t="str">
            <v>Failed To Fill</v>
          </cell>
          <cell r="F1263">
            <v>33</v>
          </cell>
        </row>
        <row r="1264">
          <cell r="D1264" t="str">
            <v>Filled</v>
          </cell>
          <cell r="F1264">
            <v>34</v>
          </cell>
        </row>
        <row r="1265">
          <cell r="D1265" t="str">
            <v>Failed To Fill</v>
          </cell>
          <cell r="F1265">
            <v>32</v>
          </cell>
        </row>
        <row r="1266">
          <cell r="D1266" t="str">
            <v>Filled</v>
          </cell>
          <cell r="F1266">
            <v>33</v>
          </cell>
        </row>
        <row r="1267">
          <cell r="D1267" t="str">
            <v>Filled</v>
          </cell>
          <cell r="F1267">
            <v>34</v>
          </cell>
        </row>
        <row r="1268">
          <cell r="D1268" t="str">
            <v>Failed To Fill</v>
          </cell>
          <cell r="F1268">
            <v>33</v>
          </cell>
        </row>
        <row r="1269">
          <cell r="D1269" t="str">
            <v>Filled</v>
          </cell>
          <cell r="F1269">
            <v>33</v>
          </cell>
        </row>
        <row r="1270">
          <cell r="D1270" t="str">
            <v>Filled</v>
          </cell>
          <cell r="F1270">
            <v>36</v>
          </cell>
        </row>
        <row r="1271">
          <cell r="D1271" t="str">
            <v>Filled</v>
          </cell>
          <cell r="F1271">
            <v>34</v>
          </cell>
        </row>
        <row r="1272">
          <cell r="D1272" t="str">
            <v>Filled</v>
          </cell>
          <cell r="F1272">
            <v>34</v>
          </cell>
        </row>
        <row r="1273">
          <cell r="D1273" t="str">
            <v>Filled</v>
          </cell>
          <cell r="F1273">
            <v>33</v>
          </cell>
        </row>
        <row r="1274">
          <cell r="D1274" t="str">
            <v>Failed To Fill</v>
          </cell>
          <cell r="F1274">
            <v>33</v>
          </cell>
        </row>
        <row r="1275">
          <cell r="D1275" t="str">
            <v>Failed To Fill</v>
          </cell>
          <cell r="F1275">
            <v>25</v>
          </cell>
        </row>
        <row r="1276">
          <cell r="D1276" t="str">
            <v>Failed To Fill</v>
          </cell>
          <cell r="F1276">
            <v>25</v>
          </cell>
        </row>
        <row r="1277">
          <cell r="D1277" t="str">
            <v>Failed To Fill</v>
          </cell>
          <cell r="F1277">
            <v>25</v>
          </cell>
        </row>
        <row r="1278">
          <cell r="D1278" t="str">
            <v>Failed To Fill</v>
          </cell>
          <cell r="F1278">
            <v>25</v>
          </cell>
        </row>
        <row r="1279">
          <cell r="D1279" t="str">
            <v>Failed To Fill</v>
          </cell>
          <cell r="F1279">
            <v>25</v>
          </cell>
        </row>
        <row r="1280">
          <cell r="D1280" t="str">
            <v>Failed To Fill</v>
          </cell>
          <cell r="F1280">
            <v>26</v>
          </cell>
        </row>
        <row r="1281">
          <cell r="D1281" t="str">
            <v>Failed To Fill</v>
          </cell>
          <cell r="F1281">
            <v>26</v>
          </cell>
        </row>
        <row r="1282">
          <cell r="D1282" t="str">
            <v>Failed To Fill</v>
          </cell>
          <cell r="F1282">
            <v>27</v>
          </cell>
        </row>
        <row r="1283">
          <cell r="D1283" t="str">
            <v>Failed To Fill</v>
          </cell>
          <cell r="F1283">
            <v>34</v>
          </cell>
        </row>
        <row r="1284">
          <cell r="D1284" t="str">
            <v>Filled</v>
          </cell>
          <cell r="F1284">
            <v>34</v>
          </cell>
        </row>
        <row r="1285">
          <cell r="D1285" t="str">
            <v>Failed To Fill</v>
          </cell>
          <cell r="F1285">
            <v>33</v>
          </cell>
        </row>
        <row r="1286">
          <cell r="D1286" t="str">
            <v>Failed To Fill</v>
          </cell>
          <cell r="F1286">
            <v>29</v>
          </cell>
        </row>
        <row r="1287">
          <cell r="D1287" t="str">
            <v>Failed To Fill</v>
          </cell>
          <cell r="F1287">
            <v>30</v>
          </cell>
        </row>
        <row r="1288">
          <cell r="D1288" t="str">
            <v>Failed To Fill</v>
          </cell>
          <cell r="F1288">
            <v>31</v>
          </cell>
        </row>
        <row r="1289">
          <cell r="D1289" t="str">
            <v>Failed To Fill</v>
          </cell>
          <cell r="F1289">
            <v>31</v>
          </cell>
        </row>
        <row r="1290">
          <cell r="D1290" t="str">
            <v>Failed To Fill</v>
          </cell>
          <cell r="F1290">
            <v>33</v>
          </cell>
        </row>
        <row r="1291">
          <cell r="D1291" t="str">
            <v>Failed To Fill</v>
          </cell>
          <cell r="F1291">
            <v>34</v>
          </cell>
        </row>
        <row r="1292">
          <cell r="D1292" t="str">
            <v>Failed To Fill</v>
          </cell>
          <cell r="F1292">
            <v>33</v>
          </cell>
        </row>
        <row r="1293">
          <cell r="D1293" t="str">
            <v>Failed To Fill</v>
          </cell>
          <cell r="F1293">
            <v>33</v>
          </cell>
        </row>
        <row r="1294">
          <cell r="D1294" t="str">
            <v>Failed To Fill</v>
          </cell>
          <cell r="F1294">
            <v>33</v>
          </cell>
        </row>
        <row r="1295">
          <cell r="D1295" t="str">
            <v>Failed To Fill</v>
          </cell>
          <cell r="F1295">
            <v>33</v>
          </cell>
        </row>
        <row r="1296">
          <cell r="D1296" t="str">
            <v>Filled</v>
          </cell>
          <cell r="F1296">
            <v>34</v>
          </cell>
        </row>
        <row r="1297">
          <cell r="D1297" t="str">
            <v>Filled</v>
          </cell>
          <cell r="F1297">
            <v>34</v>
          </cell>
        </row>
        <row r="1298">
          <cell r="D1298" t="str">
            <v>Filled</v>
          </cell>
          <cell r="F1298">
            <v>34</v>
          </cell>
        </row>
        <row r="1299">
          <cell r="D1299" t="str">
            <v>Filled</v>
          </cell>
          <cell r="F1299">
            <v>34</v>
          </cell>
        </row>
        <row r="1300">
          <cell r="D1300" t="str">
            <v>Filled</v>
          </cell>
          <cell r="F1300">
            <v>34</v>
          </cell>
        </row>
        <row r="1301">
          <cell r="D1301" t="str">
            <v>Filled</v>
          </cell>
          <cell r="F1301">
            <v>34</v>
          </cell>
        </row>
        <row r="1302">
          <cell r="D1302" t="str">
            <v>Filled</v>
          </cell>
          <cell r="F1302">
            <v>35</v>
          </cell>
        </row>
        <row r="1303">
          <cell r="D1303" t="str">
            <v>Filled</v>
          </cell>
          <cell r="F1303">
            <v>35</v>
          </cell>
        </row>
        <row r="1304">
          <cell r="D1304" t="str">
            <v>Filled</v>
          </cell>
          <cell r="F1304">
            <v>35</v>
          </cell>
        </row>
        <row r="1305">
          <cell r="D1305" t="str">
            <v>Filled</v>
          </cell>
          <cell r="F1305">
            <v>33</v>
          </cell>
        </row>
        <row r="1306">
          <cell r="D1306" t="str">
            <v>Failed To Fill</v>
          </cell>
          <cell r="F1306">
            <v>34</v>
          </cell>
        </row>
        <row r="1307">
          <cell r="D1307" t="str">
            <v>Failed To Fill</v>
          </cell>
          <cell r="F1307">
            <v>34</v>
          </cell>
        </row>
        <row r="1308">
          <cell r="D1308" t="str">
            <v>Filled</v>
          </cell>
          <cell r="F1308">
            <v>34</v>
          </cell>
        </row>
        <row r="1309">
          <cell r="D1309" t="str">
            <v>Failed To Fill</v>
          </cell>
          <cell r="F1309">
            <v>34</v>
          </cell>
        </row>
        <row r="1310">
          <cell r="D1310" t="str">
            <v>Failed To Fill</v>
          </cell>
          <cell r="F1310">
            <v>34</v>
          </cell>
        </row>
        <row r="1311">
          <cell r="D1311" t="str">
            <v>Filled</v>
          </cell>
          <cell r="F1311">
            <v>34</v>
          </cell>
        </row>
        <row r="1312">
          <cell r="D1312" t="str">
            <v>Filled</v>
          </cell>
          <cell r="F1312">
            <v>34</v>
          </cell>
        </row>
        <row r="1313">
          <cell r="D1313" t="str">
            <v>Failed To Fill</v>
          </cell>
          <cell r="F1313">
            <v>34</v>
          </cell>
        </row>
        <row r="1314">
          <cell r="D1314" t="str">
            <v>Failed To Fill</v>
          </cell>
          <cell r="F1314">
            <v>34</v>
          </cell>
        </row>
        <row r="1315">
          <cell r="D1315" t="str">
            <v>Filled</v>
          </cell>
          <cell r="F1315">
            <v>34</v>
          </cell>
        </row>
        <row r="1316">
          <cell r="D1316" t="str">
            <v>Failed To Fill</v>
          </cell>
          <cell r="F1316">
            <v>34</v>
          </cell>
        </row>
        <row r="1317">
          <cell r="D1317" t="str">
            <v>Failed To Fill</v>
          </cell>
          <cell r="F1317">
            <v>34</v>
          </cell>
        </row>
        <row r="1318">
          <cell r="D1318" t="str">
            <v>Failed To Fill</v>
          </cell>
          <cell r="F1318">
            <v>34</v>
          </cell>
        </row>
        <row r="1319">
          <cell r="D1319" t="str">
            <v>Failed To Fill</v>
          </cell>
          <cell r="F1319">
            <v>34</v>
          </cell>
        </row>
        <row r="1320">
          <cell r="D1320" t="str">
            <v>Failed To Fill</v>
          </cell>
          <cell r="F1320">
            <v>34</v>
          </cell>
        </row>
        <row r="1321">
          <cell r="D1321" t="str">
            <v>Filled</v>
          </cell>
          <cell r="F1321">
            <v>35</v>
          </cell>
        </row>
        <row r="1322">
          <cell r="D1322" t="str">
            <v>Failed To Fill</v>
          </cell>
          <cell r="F1322">
            <v>34</v>
          </cell>
        </row>
        <row r="1323">
          <cell r="D1323" t="str">
            <v>Failed To Fill</v>
          </cell>
          <cell r="F1323">
            <v>35</v>
          </cell>
        </row>
        <row r="1324">
          <cell r="D1324" t="str">
            <v>Failed To Fill</v>
          </cell>
          <cell r="F1324">
            <v>35</v>
          </cell>
        </row>
        <row r="1325">
          <cell r="D1325" t="str">
            <v>Failed To Fill</v>
          </cell>
          <cell r="F1325">
            <v>35</v>
          </cell>
        </row>
        <row r="1326">
          <cell r="D1326" t="str">
            <v>Failed To Fill</v>
          </cell>
          <cell r="F1326">
            <v>34</v>
          </cell>
        </row>
        <row r="1327">
          <cell r="D1327" t="str">
            <v>Failed To Fill</v>
          </cell>
          <cell r="F1327">
            <v>35</v>
          </cell>
        </row>
        <row r="1328">
          <cell r="D1328" t="str">
            <v>Failed To Fill</v>
          </cell>
          <cell r="F1328">
            <v>35</v>
          </cell>
        </row>
        <row r="1329">
          <cell r="D1329" t="str">
            <v>Filled</v>
          </cell>
          <cell r="F1329">
            <v>35</v>
          </cell>
        </row>
        <row r="1330">
          <cell r="D1330" t="str">
            <v>Failed To Fill</v>
          </cell>
          <cell r="F1330">
            <v>35</v>
          </cell>
        </row>
        <row r="1331">
          <cell r="D1331" t="str">
            <v>Failed To Fill</v>
          </cell>
          <cell r="F1331">
            <v>34</v>
          </cell>
        </row>
        <row r="1332">
          <cell r="D1332" t="str">
            <v>Filled</v>
          </cell>
          <cell r="F1332">
            <v>35</v>
          </cell>
        </row>
        <row r="1333">
          <cell r="D1333" t="str">
            <v>Failed To Fill</v>
          </cell>
          <cell r="F1333">
            <v>34</v>
          </cell>
        </row>
        <row r="1334">
          <cell r="D1334" t="str">
            <v>Failed To Fill</v>
          </cell>
          <cell r="F1334">
            <v>34</v>
          </cell>
        </row>
        <row r="1335">
          <cell r="D1335" t="str">
            <v>Failed To Fill</v>
          </cell>
          <cell r="F1335">
            <v>35</v>
          </cell>
        </row>
        <row r="1336">
          <cell r="D1336" t="str">
            <v>Failed To Fill</v>
          </cell>
          <cell r="F1336">
            <v>36</v>
          </cell>
        </row>
        <row r="1337">
          <cell r="D1337" t="str">
            <v>Filled</v>
          </cell>
          <cell r="F1337">
            <v>36</v>
          </cell>
        </row>
        <row r="1338">
          <cell r="D1338" t="str">
            <v>Failed To Fill</v>
          </cell>
          <cell r="F1338">
            <v>35</v>
          </cell>
        </row>
        <row r="1339">
          <cell r="D1339" t="str">
            <v>Filled</v>
          </cell>
          <cell r="F1339">
            <v>35</v>
          </cell>
        </row>
        <row r="1340">
          <cell r="D1340" t="str">
            <v>Filled</v>
          </cell>
          <cell r="F1340">
            <v>35</v>
          </cell>
        </row>
        <row r="1341">
          <cell r="D1341" t="str">
            <v>Failed To Fill</v>
          </cell>
          <cell r="F1341">
            <v>35</v>
          </cell>
        </row>
        <row r="1342">
          <cell r="D1342" t="str">
            <v>Filled</v>
          </cell>
          <cell r="F1342">
            <v>37</v>
          </cell>
        </row>
        <row r="1343">
          <cell r="D1343" t="str">
            <v>Filled</v>
          </cell>
          <cell r="F1343">
            <v>36</v>
          </cell>
        </row>
        <row r="1344">
          <cell r="D1344" t="str">
            <v>Filled</v>
          </cell>
          <cell r="F1344">
            <v>35</v>
          </cell>
        </row>
        <row r="1345">
          <cell r="D1345" t="str">
            <v>Failed To Fill</v>
          </cell>
          <cell r="F1345">
            <v>35</v>
          </cell>
        </row>
        <row r="1346">
          <cell r="D1346" t="str">
            <v>Failed To Fill</v>
          </cell>
          <cell r="F1346">
            <v>35</v>
          </cell>
        </row>
        <row r="1347">
          <cell r="D1347" t="str">
            <v>Failed To Fill</v>
          </cell>
          <cell r="F1347">
            <v>35</v>
          </cell>
        </row>
        <row r="1348">
          <cell r="D1348" t="str">
            <v>Filled</v>
          </cell>
          <cell r="F1348">
            <v>35</v>
          </cell>
        </row>
        <row r="1349">
          <cell r="D1349" t="str">
            <v>Filled</v>
          </cell>
          <cell r="F1349">
            <v>35</v>
          </cell>
        </row>
        <row r="1350">
          <cell r="D1350" t="str">
            <v>Filled</v>
          </cell>
          <cell r="F1350">
            <v>36</v>
          </cell>
        </row>
        <row r="1351">
          <cell r="D1351" t="str">
            <v>Filled</v>
          </cell>
          <cell r="F1351">
            <v>36</v>
          </cell>
        </row>
        <row r="1352">
          <cell r="D1352" t="str">
            <v>Filled</v>
          </cell>
          <cell r="F1352">
            <v>36</v>
          </cell>
        </row>
        <row r="1353">
          <cell r="D1353" t="str">
            <v>Filled</v>
          </cell>
          <cell r="F1353">
            <v>36</v>
          </cell>
        </row>
        <row r="1354">
          <cell r="D1354" t="str">
            <v>Filled</v>
          </cell>
          <cell r="F1354">
            <v>36</v>
          </cell>
        </row>
        <row r="1355">
          <cell r="D1355" t="str">
            <v>Filled</v>
          </cell>
          <cell r="F1355">
            <v>37</v>
          </cell>
        </row>
        <row r="1356">
          <cell r="D1356" t="str">
            <v>Filled</v>
          </cell>
          <cell r="F1356">
            <v>37</v>
          </cell>
        </row>
        <row r="1357">
          <cell r="D1357" t="str">
            <v>Failed To Fill</v>
          </cell>
          <cell r="F1357">
            <v>35</v>
          </cell>
        </row>
        <row r="1358">
          <cell r="D1358" t="str">
            <v>Filled</v>
          </cell>
          <cell r="F1358">
            <v>35</v>
          </cell>
        </row>
        <row r="1359">
          <cell r="D1359" t="str">
            <v>Failed To Fill</v>
          </cell>
          <cell r="F1359">
            <v>35</v>
          </cell>
        </row>
        <row r="1360">
          <cell r="D1360" t="str">
            <v>Failed To Fill</v>
          </cell>
          <cell r="F1360">
            <v>35</v>
          </cell>
        </row>
        <row r="1361">
          <cell r="D1361" t="str">
            <v>Filled</v>
          </cell>
          <cell r="F1361">
            <v>36</v>
          </cell>
        </row>
        <row r="1362">
          <cell r="D1362" t="str">
            <v>Filled</v>
          </cell>
          <cell r="F1362">
            <v>35</v>
          </cell>
        </row>
        <row r="1363">
          <cell r="D1363" t="str">
            <v>Failed To Fill</v>
          </cell>
          <cell r="F1363">
            <v>36</v>
          </cell>
        </row>
        <row r="1364">
          <cell r="D1364" t="str">
            <v>Failed To Fill</v>
          </cell>
          <cell r="F1364">
            <v>36</v>
          </cell>
        </row>
        <row r="1365">
          <cell r="D1365" t="str">
            <v>Filled</v>
          </cell>
          <cell r="F1365">
            <v>36</v>
          </cell>
        </row>
        <row r="1366">
          <cell r="D1366" t="str">
            <v>Filled</v>
          </cell>
          <cell r="F1366">
            <v>36</v>
          </cell>
        </row>
        <row r="1367">
          <cell r="D1367" t="str">
            <v>Filled</v>
          </cell>
          <cell r="F1367">
            <v>36</v>
          </cell>
        </row>
        <row r="1368">
          <cell r="D1368" t="str">
            <v>Failed To Fill</v>
          </cell>
          <cell r="F1368">
            <v>36</v>
          </cell>
        </row>
        <row r="1369">
          <cell r="D1369" t="str">
            <v>Failed To Fill</v>
          </cell>
          <cell r="F1369">
            <v>36</v>
          </cell>
        </row>
        <row r="1370">
          <cell r="D1370" t="str">
            <v>Failed To Fill</v>
          </cell>
          <cell r="F1370">
            <v>36</v>
          </cell>
        </row>
        <row r="1371">
          <cell r="D1371" t="str">
            <v>Failed To Fill</v>
          </cell>
          <cell r="F1371">
            <v>36</v>
          </cell>
        </row>
        <row r="1372">
          <cell r="D1372" t="str">
            <v>Filled</v>
          </cell>
          <cell r="F1372">
            <v>36</v>
          </cell>
        </row>
        <row r="1373">
          <cell r="D1373" t="str">
            <v>Failed To Fill</v>
          </cell>
          <cell r="F1373">
            <v>36</v>
          </cell>
        </row>
        <row r="1374">
          <cell r="D1374" t="str">
            <v>Filled</v>
          </cell>
          <cell r="F1374">
            <v>36</v>
          </cell>
        </row>
        <row r="1375">
          <cell r="D1375" t="str">
            <v>Failed To Fill</v>
          </cell>
          <cell r="F1375">
            <v>36</v>
          </cell>
        </row>
        <row r="1376">
          <cell r="D1376" t="str">
            <v>Failed To Fill</v>
          </cell>
          <cell r="F1376">
            <v>36</v>
          </cell>
        </row>
        <row r="1377">
          <cell r="D1377" t="str">
            <v>Filled</v>
          </cell>
          <cell r="F1377">
            <v>37</v>
          </cell>
        </row>
        <row r="1378">
          <cell r="D1378" t="str">
            <v>Filled</v>
          </cell>
          <cell r="F1378">
            <v>37</v>
          </cell>
        </row>
        <row r="1379">
          <cell r="D1379" t="str">
            <v>Filled</v>
          </cell>
          <cell r="F1379">
            <v>37</v>
          </cell>
        </row>
        <row r="1380">
          <cell r="D1380" t="str">
            <v>Filled</v>
          </cell>
          <cell r="F1380">
            <v>37</v>
          </cell>
        </row>
        <row r="1381">
          <cell r="D1381" t="str">
            <v>Failed To Fill</v>
          </cell>
          <cell r="F1381">
            <v>37</v>
          </cell>
        </row>
        <row r="1382">
          <cell r="D1382" t="str">
            <v>Filled</v>
          </cell>
          <cell r="F1382">
            <v>37</v>
          </cell>
        </row>
        <row r="1383">
          <cell r="D1383" t="str">
            <v>Filled</v>
          </cell>
          <cell r="F1383">
            <v>37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48"/>
  <sheetViews>
    <sheetView tabSelected="1" topLeftCell="A31" workbookViewId="0">
      <selection activeCell="J43" sqref="J43:O848"/>
    </sheetView>
  </sheetViews>
  <sheetFormatPr defaultRowHeight="15" x14ac:dyDescent="0.25"/>
  <cols>
    <col min="1" max="1" width="11.28515625" bestFit="1" customWidth="1"/>
    <col min="2" max="2" width="16" bestFit="1" customWidth="1"/>
    <col min="3" max="3" width="10.85546875" bestFit="1" customWidth="1"/>
    <col min="4" max="4" width="11.5703125" customWidth="1"/>
    <col min="5" max="5" width="9.5703125" hidden="1" customWidth="1"/>
    <col min="6" max="6" width="18" bestFit="1" customWidth="1"/>
    <col min="13" max="13" width="11.28515625" style="1" customWidth="1"/>
    <col min="14" max="254" width="9.140625" style="1"/>
    <col min="255" max="255" width="11.28515625" style="1" bestFit="1" customWidth="1"/>
    <col min="256" max="256" width="15.140625" style="1" bestFit="1" customWidth="1"/>
    <col min="257" max="257" width="10.85546875" style="1" bestFit="1" customWidth="1"/>
    <col min="258" max="258" width="9.7109375" style="1" bestFit="1" customWidth="1"/>
    <col min="259" max="259" width="9.5703125" style="1" bestFit="1" customWidth="1"/>
    <col min="260" max="260" width="16.42578125" style="1" bestFit="1" customWidth="1"/>
    <col min="261" max="261" width="18" style="1" bestFit="1" customWidth="1"/>
    <col min="262" max="267" width="9.140625" style="1"/>
    <col min="268" max="268" width="11.28515625" style="1" customWidth="1"/>
    <col min="269" max="269" width="15.140625" style="1" customWidth="1"/>
    <col min="270" max="510" width="9.140625" style="1"/>
    <col min="511" max="511" width="11.28515625" style="1" bestFit="1" customWidth="1"/>
    <col min="512" max="512" width="15.140625" style="1" bestFit="1" customWidth="1"/>
    <col min="513" max="513" width="10.85546875" style="1" bestFit="1" customWidth="1"/>
    <col min="514" max="514" width="9.7109375" style="1" bestFit="1" customWidth="1"/>
    <col min="515" max="515" width="9.5703125" style="1" bestFit="1" customWidth="1"/>
    <col min="516" max="516" width="16.42578125" style="1" bestFit="1" customWidth="1"/>
    <col min="517" max="517" width="18" style="1" bestFit="1" customWidth="1"/>
    <col min="518" max="523" width="9.140625" style="1"/>
    <col min="524" max="524" width="11.28515625" style="1" customWidth="1"/>
    <col min="525" max="525" width="15.140625" style="1" customWidth="1"/>
    <col min="526" max="766" width="9.140625" style="1"/>
    <col min="767" max="767" width="11.28515625" style="1" bestFit="1" customWidth="1"/>
    <col min="768" max="768" width="15.140625" style="1" bestFit="1" customWidth="1"/>
    <col min="769" max="769" width="10.85546875" style="1" bestFit="1" customWidth="1"/>
    <col min="770" max="770" width="9.7109375" style="1" bestFit="1" customWidth="1"/>
    <col min="771" max="771" width="9.5703125" style="1" bestFit="1" customWidth="1"/>
    <col min="772" max="772" width="16.42578125" style="1" bestFit="1" customWidth="1"/>
    <col min="773" max="773" width="18" style="1" bestFit="1" customWidth="1"/>
    <col min="774" max="779" width="9.140625" style="1"/>
    <col min="780" max="780" width="11.28515625" style="1" customWidth="1"/>
    <col min="781" max="781" width="15.140625" style="1" customWidth="1"/>
    <col min="782" max="1022" width="9.140625" style="1"/>
    <col min="1023" max="1023" width="11.28515625" style="1" bestFit="1" customWidth="1"/>
    <col min="1024" max="1024" width="15.140625" style="1" bestFit="1" customWidth="1"/>
    <col min="1025" max="1025" width="10.85546875" style="1" bestFit="1" customWidth="1"/>
    <col min="1026" max="1026" width="9.7109375" style="1" bestFit="1" customWidth="1"/>
    <col min="1027" max="1027" width="9.5703125" style="1" bestFit="1" customWidth="1"/>
    <col min="1028" max="1028" width="16.42578125" style="1" bestFit="1" customWidth="1"/>
    <col min="1029" max="1029" width="18" style="1" bestFit="1" customWidth="1"/>
    <col min="1030" max="1035" width="9.140625" style="1"/>
    <col min="1036" max="1036" width="11.28515625" style="1" customWidth="1"/>
    <col min="1037" max="1037" width="15.140625" style="1" customWidth="1"/>
    <col min="1038" max="1278" width="9.140625" style="1"/>
    <col min="1279" max="1279" width="11.28515625" style="1" bestFit="1" customWidth="1"/>
    <col min="1280" max="1280" width="15.140625" style="1" bestFit="1" customWidth="1"/>
    <col min="1281" max="1281" width="10.85546875" style="1" bestFit="1" customWidth="1"/>
    <col min="1282" max="1282" width="9.7109375" style="1" bestFit="1" customWidth="1"/>
    <col min="1283" max="1283" width="9.5703125" style="1" bestFit="1" customWidth="1"/>
    <col min="1284" max="1284" width="16.42578125" style="1" bestFit="1" customWidth="1"/>
    <col min="1285" max="1285" width="18" style="1" bestFit="1" customWidth="1"/>
    <col min="1286" max="1291" width="9.140625" style="1"/>
    <col min="1292" max="1292" width="11.28515625" style="1" customWidth="1"/>
    <col min="1293" max="1293" width="15.140625" style="1" customWidth="1"/>
    <col min="1294" max="1534" width="9.140625" style="1"/>
    <col min="1535" max="1535" width="11.28515625" style="1" bestFit="1" customWidth="1"/>
    <col min="1536" max="1536" width="15.140625" style="1" bestFit="1" customWidth="1"/>
    <col min="1537" max="1537" width="10.85546875" style="1" bestFit="1" customWidth="1"/>
    <col min="1538" max="1538" width="9.7109375" style="1" bestFit="1" customWidth="1"/>
    <col min="1539" max="1539" width="9.5703125" style="1" bestFit="1" customWidth="1"/>
    <col min="1540" max="1540" width="16.42578125" style="1" bestFit="1" customWidth="1"/>
    <col min="1541" max="1541" width="18" style="1" bestFit="1" customWidth="1"/>
    <col min="1542" max="1547" width="9.140625" style="1"/>
    <col min="1548" max="1548" width="11.28515625" style="1" customWidth="1"/>
    <col min="1549" max="1549" width="15.140625" style="1" customWidth="1"/>
    <col min="1550" max="1790" width="9.140625" style="1"/>
    <col min="1791" max="1791" width="11.28515625" style="1" bestFit="1" customWidth="1"/>
    <col min="1792" max="1792" width="15.140625" style="1" bestFit="1" customWidth="1"/>
    <col min="1793" max="1793" width="10.85546875" style="1" bestFit="1" customWidth="1"/>
    <col min="1794" max="1794" width="9.7109375" style="1" bestFit="1" customWidth="1"/>
    <col min="1795" max="1795" width="9.5703125" style="1" bestFit="1" customWidth="1"/>
    <col min="1796" max="1796" width="16.42578125" style="1" bestFit="1" customWidth="1"/>
    <col min="1797" max="1797" width="18" style="1" bestFit="1" customWidth="1"/>
    <col min="1798" max="1803" width="9.140625" style="1"/>
    <col min="1804" max="1804" width="11.28515625" style="1" customWidth="1"/>
    <col min="1805" max="1805" width="15.140625" style="1" customWidth="1"/>
    <col min="1806" max="2046" width="9.140625" style="1"/>
    <col min="2047" max="2047" width="11.28515625" style="1" bestFit="1" customWidth="1"/>
    <col min="2048" max="2048" width="15.140625" style="1" bestFit="1" customWidth="1"/>
    <col min="2049" max="2049" width="10.85546875" style="1" bestFit="1" customWidth="1"/>
    <col min="2050" max="2050" width="9.7109375" style="1" bestFit="1" customWidth="1"/>
    <col min="2051" max="2051" width="9.5703125" style="1" bestFit="1" customWidth="1"/>
    <col min="2052" max="2052" width="16.42578125" style="1" bestFit="1" customWidth="1"/>
    <col min="2053" max="2053" width="18" style="1" bestFit="1" customWidth="1"/>
    <col min="2054" max="2059" width="9.140625" style="1"/>
    <col min="2060" max="2060" width="11.28515625" style="1" customWidth="1"/>
    <col min="2061" max="2061" width="15.140625" style="1" customWidth="1"/>
    <col min="2062" max="2302" width="9.140625" style="1"/>
    <col min="2303" max="2303" width="11.28515625" style="1" bestFit="1" customWidth="1"/>
    <col min="2304" max="2304" width="15.140625" style="1" bestFit="1" customWidth="1"/>
    <col min="2305" max="2305" width="10.85546875" style="1" bestFit="1" customWidth="1"/>
    <col min="2306" max="2306" width="9.7109375" style="1" bestFit="1" customWidth="1"/>
    <col min="2307" max="2307" width="9.5703125" style="1" bestFit="1" customWidth="1"/>
    <col min="2308" max="2308" width="16.42578125" style="1" bestFit="1" customWidth="1"/>
    <col min="2309" max="2309" width="18" style="1" bestFit="1" customWidth="1"/>
    <col min="2310" max="2315" width="9.140625" style="1"/>
    <col min="2316" max="2316" width="11.28515625" style="1" customWidth="1"/>
    <col min="2317" max="2317" width="15.140625" style="1" customWidth="1"/>
    <col min="2318" max="2558" width="9.140625" style="1"/>
    <col min="2559" max="2559" width="11.28515625" style="1" bestFit="1" customWidth="1"/>
    <col min="2560" max="2560" width="15.140625" style="1" bestFit="1" customWidth="1"/>
    <col min="2561" max="2561" width="10.85546875" style="1" bestFit="1" customWidth="1"/>
    <col min="2562" max="2562" width="9.7109375" style="1" bestFit="1" customWidth="1"/>
    <col min="2563" max="2563" width="9.5703125" style="1" bestFit="1" customWidth="1"/>
    <col min="2564" max="2564" width="16.42578125" style="1" bestFit="1" customWidth="1"/>
    <col min="2565" max="2565" width="18" style="1" bestFit="1" customWidth="1"/>
    <col min="2566" max="2571" width="9.140625" style="1"/>
    <col min="2572" max="2572" width="11.28515625" style="1" customWidth="1"/>
    <col min="2573" max="2573" width="15.140625" style="1" customWidth="1"/>
    <col min="2574" max="2814" width="9.140625" style="1"/>
    <col min="2815" max="2815" width="11.28515625" style="1" bestFit="1" customWidth="1"/>
    <col min="2816" max="2816" width="15.140625" style="1" bestFit="1" customWidth="1"/>
    <col min="2817" max="2817" width="10.85546875" style="1" bestFit="1" customWidth="1"/>
    <col min="2818" max="2818" width="9.7109375" style="1" bestFit="1" customWidth="1"/>
    <col min="2819" max="2819" width="9.5703125" style="1" bestFit="1" customWidth="1"/>
    <col min="2820" max="2820" width="16.42578125" style="1" bestFit="1" customWidth="1"/>
    <col min="2821" max="2821" width="18" style="1" bestFit="1" customWidth="1"/>
    <col min="2822" max="2827" width="9.140625" style="1"/>
    <col min="2828" max="2828" width="11.28515625" style="1" customWidth="1"/>
    <col min="2829" max="2829" width="15.140625" style="1" customWidth="1"/>
    <col min="2830" max="3070" width="9.140625" style="1"/>
    <col min="3071" max="3071" width="11.28515625" style="1" bestFit="1" customWidth="1"/>
    <col min="3072" max="3072" width="15.140625" style="1" bestFit="1" customWidth="1"/>
    <col min="3073" max="3073" width="10.85546875" style="1" bestFit="1" customWidth="1"/>
    <col min="3074" max="3074" width="9.7109375" style="1" bestFit="1" customWidth="1"/>
    <col min="3075" max="3075" width="9.5703125" style="1" bestFit="1" customWidth="1"/>
    <col min="3076" max="3076" width="16.42578125" style="1" bestFit="1" customWidth="1"/>
    <col min="3077" max="3077" width="18" style="1" bestFit="1" customWidth="1"/>
    <col min="3078" max="3083" width="9.140625" style="1"/>
    <col min="3084" max="3084" width="11.28515625" style="1" customWidth="1"/>
    <col min="3085" max="3085" width="15.140625" style="1" customWidth="1"/>
    <col min="3086" max="3326" width="9.140625" style="1"/>
    <col min="3327" max="3327" width="11.28515625" style="1" bestFit="1" customWidth="1"/>
    <col min="3328" max="3328" width="15.140625" style="1" bestFit="1" customWidth="1"/>
    <col min="3329" max="3329" width="10.85546875" style="1" bestFit="1" customWidth="1"/>
    <col min="3330" max="3330" width="9.7109375" style="1" bestFit="1" customWidth="1"/>
    <col min="3331" max="3331" width="9.5703125" style="1" bestFit="1" customWidth="1"/>
    <col min="3332" max="3332" width="16.42578125" style="1" bestFit="1" customWidth="1"/>
    <col min="3333" max="3333" width="18" style="1" bestFit="1" customWidth="1"/>
    <col min="3334" max="3339" width="9.140625" style="1"/>
    <col min="3340" max="3340" width="11.28515625" style="1" customWidth="1"/>
    <col min="3341" max="3341" width="15.140625" style="1" customWidth="1"/>
    <col min="3342" max="3582" width="9.140625" style="1"/>
    <col min="3583" max="3583" width="11.28515625" style="1" bestFit="1" customWidth="1"/>
    <col min="3584" max="3584" width="15.140625" style="1" bestFit="1" customWidth="1"/>
    <col min="3585" max="3585" width="10.85546875" style="1" bestFit="1" customWidth="1"/>
    <col min="3586" max="3586" width="9.7109375" style="1" bestFit="1" customWidth="1"/>
    <col min="3587" max="3587" width="9.5703125" style="1" bestFit="1" customWidth="1"/>
    <col min="3588" max="3588" width="16.42578125" style="1" bestFit="1" customWidth="1"/>
    <col min="3589" max="3589" width="18" style="1" bestFit="1" customWidth="1"/>
    <col min="3590" max="3595" width="9.140625" style="1"/>
    <col min="3596" max="3596" width="11.28515625" style="1" customWidth="1"/>
    <col min="3597" max="3597" width="15.140625" style="1" customWidth="1"/>
    <col min="3598" max="3838" width="9.140625" style="1"/>
    <col min="3839" max="3839" width="11.28515625" style="1" bestFit="1" customWidth="1"/>
    <col min="3840" max="3840" width="15.140625" style="1" bestFit="1" customWidth="1"/>
    <col min="3841" max="3841" width="10.85546875" style="1" bestFit="1" customWidth="1"/>
    <col min="3842" max="3842" width="9.7109375" style="1" bestFit="1" customWidth="1"/>
    <col min="3843" max="3843" width="9.5703125" style="1" bestFit="1" customWidth="1"/>
    <col min="3844" max="3844" width="16.42578125" style="1" bestFit="1" customWidth="1"/>
    <col min="3845" max="3845" width="18" style="1" bestFit="1" customWidth="1"/>
    <col min="3846" max="3851" width="9.140625" style="1"/>
    <col min="3852" max="3852" width="11.28515625" style="1" customWidth="1"/>
    <col min="3853" max="3853" width="15.140625" style="1" customWidth="1"/>
    <col min="3854" max="4094" width="9.140625" style="1"/>
    <col min="4095" max="4095" width="11.28515625" style="1" bestFit="1" customWidth="1"/>
    <col min="4096" max="4096" width="15.140625" style="1" bestFit="1" customWidth="1"/>
    <col min="4097" max="4097" width="10.85546875" style="1" bestFit="1" customWidth="1"/>
    <col min="4098" max="4098" width="9.7109375" style="1" bestFit="1" customWidth="1"/>
    <col min="4099" max="4099" width="9.5703125" style="1" bestFit="1" customWidth="1"/>
    <col min="4100" max="4100" width="16.42578125" style="1" bestFit="1" customWidth="1"/>
    <col min="4101" max="4101" width="18" style="1" bestFit="1" customWidth="1"/>
    <col min="4102" max="4107" width="9.140625" style="1"/>
    <col min="4108" max="4108" width="11.28515625" style="1" customWidth="1"/>
    <col min="4109" max="4109" width="15.140625" style="1" customWidth="1"/>
    <col min="4110" max="4350" width="9.140625" style="1"/>
    <col min="4351" max="4351" width="11.28515625" style="1" bestFit="1" customWidth="1"/>
    <col min="4352" max="4352" width="15.140625" style="1" bestFit="1" customWidth="1"/>
    <col min="4353" max="4353" width="10.85546875" style="1" bestFit="1" customWidth="1"/>
    <col min="4354" max="4354" width="9.7109375" style="1" bestFit="1" customWidth="1"/>
    <col min="4355" max="4355" width="9.5703125" style="1" bestFit="1" customWidth="1"/>
    <col min="4356" max="4356" width="16.42578125" style="1" bestFit="1" customWidth="1"/>
    <col min="4357" max="4357" width="18" style="1" bestFit="1" customWidth="1"/>
    <col min="4358" max="4363" width="9.140625" style="1"/>
    <col min="4364" max="4364" width="11.28515625" style="1" customWidth="1"/>
    <col min="4365" max="4365" width="15.140625" style="1" customWidth="1"/>
    <col min="4366" max="4606" width="9.140625" style="1"/>
    <col min="4607" max="4607" width="11.28515625" style="1" bestFit="1" customWidth="1"/>
    <col min="4608" max="4608" width="15.140625" style="1" bestFit="1" customWidth="1"/>
    <col min="4609" max="4609" width="10.85546875" style="1" bestFit="1" customWidth="1"/>
    <col min="4610" max="4610" width="9.7109375" style="1" bestFit="1" customWidth="1"/>
    <col min="4611" max="4611" width="9.5703125" style="1" bestFit="1" customWidth="1"/>
    <col min="4612" max="4612" width="16.42578125" style="1" bestFit="1" customWidth="1"/>
    <col min="4613" max="4613" width="18" style="1" bestFit="1" customWidth="1"/>
    <col min="4614" max="4619" width="9.140625" style="1"/>
    <col min="4620" max="4620" width="11.28515625" style="1" customWidth="1"/>
    <col min="4621" max="4621" width="15.140625" style="1" customWidth="1"/>
    <col min="4622" max="4862" width="9.140625" style="1"/>
    <col min="4863" max="4863" width="11.28515625" style="1" bestFit="1" customWidth="1"/>
    <col min="4864" max="4864" width="15.140625" style="1" bestFit="1" customWidth="1"/>
    <col min="4865" max="4865" width="10.85546875" style="1" bestFit="1" customWidth="1"/>
    <col min="4866" max="4866" width="9.7109375" style="1" bestFit="1" customWidth="1"/>
    <col min="4867" max="4867" width="9.5703125" style="1" bestFit="1" customWidth="1"/>
    <col min="4868" max="4868" width="16.42578125" style="1" bestFit="1" customWidth="1"/>
    <col min="4869" max="4869" width="18" style="1" bestFit="1" customWidth="1"/>
    <col min="4870" max="4875" width="9.140625" style="1"/>
    <col min="4876" max="4876" width="11.28515625" style="1" customWidth="1"/>
    <col min="4877" max="4877" width="15.140625" style="1" customWidth="1"/>
    <col min="4878" max="5118" width="9.140625" style="1"/>
    <col min="5119" max="5119" width="11.28515625" style="1" bestFit="1" customWidth="1"/>
    <col min="5120" max="5120" width="15.140625" style="1" bestFit="1" customWidth="1"/>
    <col min="5121" max="5121" width="10.85546875" style="1" bestFit="1" customWidth="1"/>
    <col min="5122" max="5122" width="9.7109375" style="1" bestFit="1" customWidth="1"/>
    <col min="5123" max="5123" width="9.5703125" style="1" bestFit="1" customWidth="1"/>
    <col min="5124" max="5124" width="16.42578125" style="1" bestFit="1" customWidth="1"/>
    <col min="5125" max="5125" width="18" style="1" bestFit="1" customWidth="1"/>
    <col min="5126" max="5131" width="9.140625" style="1"/>
    <col min="5132" max="5132" width="11.28515625" style="1" customWidth="1"/>
    <col min="5133" max="5133" width="15.140625" style="1" customWidth="1"/>
    <col min="5134" max="5374" width="9.140625" style="1"/>
    <col min="5375" max="5375" width="11.28515625" style="1" bestFit="1" customWidth="1"/>
    <col min="5376" max="5376" width="15.140625" style="1" bestFit="1" customWidth="1"/>
    <col min="5377" max="5377" width="10.85546875" style="1" bestFit="1" customWidth="1"/>
    <col min="5378" max="5378" width="9.7109375" style="1" bestFit="1" customWidth="1"/>
    <col min="5379" max="5379" width="9.5703125" style="1" bestFit="1" customWidth="1"/>
    <col min="5380" max="5380" width="16.42578125" style="1" bestFit="1" customWidth="1"/>
    <col min="5381" max="5381" width="18" style="1" bestFit="1" customWidth="1"/>
    <col min="5382" max="5387" width="9.140625" style="1"/>
    <col min="5388" max="5388" width="11.28515625" style="1" customWidth="1"/>
    <col min="5389" max="5389" width="15.140625" style="1" customWidth="1"/>
    <col min="5390" max="5630" width="9.140625" style="1"/>
    <col min="5631" max="5631" width="11.28515625" style="1" bestFit="1" customWidth="1"/>
    <col min="5632" max="5632" width="15.140625" style="1" bestFit="1" customWidth="1"/>
    <col min="5633" max="5633" width="10.85546875" style="1" bestFit="1" customWidth="1"/>
    <col min="5634" max="5634" width="9.7109375" style="1" bestFit="1" customWidth="1"/>
    <col min="5635" max="5635" width="9.5703125" style="1" bestFit="1" customWidth="1"/>
    <col min="5636" max="5636" width="16.42578125" style="1" bestFit="1" customWidth="1"/>
    <col min="5637" max="5637" width="18" style="1" bestFit="1" customWidth="1"/>
    <col min="5638" max="5643" width="9.140625" style="1"/>
    <col min="5644" max="5644" width="11.28515625" style="1" customWidth="1"/>
    <col min="5645" max="5645" width="15.140625" style="1" customWidth="1"/>
    <col min="5646" max="5886" width="9.140625" style="1"/>
    <col min="5887" max="5887" width="11.28515625" style="1" bestFit="1" customWidth="1"/>
    <col min="5888" max="5888" width="15.140625" style="1" bestFit="1" customWidth="1"/>
    <col min="5889" max="5889" width="10.85546875" style="1" bestFit="1" customWidth="1"/>
    <col min="5890" max="5890" width="9.7109375" style="1" bestFit="1" customWidth="1"/>
    <col min="5891" max="5891" width="9.5703125" style="1" bestFit="1" customWidth="1"/>
    <col min="5892" max="5892" width="16.42578125" style="1" bestFit="1" customWidth="1"/>
    <col min="5893" max="5893" width="18" style="1" bestFit="1" customWidth="1"/>
    <col min="5894" max="5899" width="9.140625" style="1"/>
    <col min="5900" max="5900" width="11.28515625" style="1" customWidth="1"/>
    <col min="5901" max="5901" width="15.140625" style="1" customWidth="1"/>
    <col min="5902" max="6142" width="9.140625" style="1"/>
    <col min="6143" max="6143" width="11.28515625" style="1" bestFit="1" customWidth="1"/>
    <col min="6144" max="6144" width="15.140625" style="1" bestFit="1" customWidth="1"/>
    <col min="6145" max="6145" width="10.85546875" style="1" bestFit="1" customWidth="1"/>
    <col min="6146" max="6146" width="9.7109375" style="1" bestFit="1" customWidth="1"/>
    <col min="6147" max="6147" width="9.5703125" style="1" bestFit="1" customWidth="1"/>
    <col min="6148" max="6148" width="16.42578125" style="1" bestFit="1" customWidth="1"/>
    <col min="6149" max="6149" width="18" style="1" bestFit="1" customWidth="1"/>
    <col min="6150" max="6155" width="9.140625" style="1"/>
    <col min="6156" max="6156" width="11.28515625" style="1" customWidth="1"/>
    <col min="6157" max="6157" width="15.140625" style="1" customWidth="1"/>
    <col min="6158" max="6398" width="9.140625" style="1"/>
    <col min="6399" max="6399" width="11.28515625" style="1" bestFit="1" customWidth="1"/>
    <col min="6400" max="6400" width="15.140625" style="1" bestFit="1" customWidth="1"/>
    <col min="6401" max="6401" width="10.85546875" style="1" bestFit="1" customWidth="1"/>
    <col min="6402" max="6402" width="9.7109375" style="1" bestFit="1" customWidth="1"/>
    <col min="6403" max="6403" width="9.5703125" style="1" bestFit="1" customWidth="1"/>
    <col min="6404" max="6404" width="16.42578125" style="1" bestFit="1" customWidth="1"/>
    <col min="6405" max="6405" width="18" style="1" bestFit="1" customWidth="1"/>
    <col min="6406" max="6411" width="9.140625" style="1"/>
    <col min="6412" max="6412" width="11.28515625" style="1" customWidth="1"/>
    <col min="6413" max="6413" width="15.140625" style="1" customWidth="1"/>
    <col min="6414" max="6654" width="9.140625" style="1"/>
    <col min="6655" max="6655" width="11.28515625" style="1" bestFit="1" customWidth="1"/>
    <col min="6656" max="6656" width="15.140625" style="1" bestFit="1" customWidth="1"/>
    <col min="6657" max="6657" width="10.85546875" style="1" bestFit="1" customWidth="1"/>
    <col min="6658" max="6658" width="9.7109375" style="1" bestFit="1" customWidth="1"/>
    <col min="6659" max="6659" width="9.5703125" style="1" bestFit="1" customWidth="1"/>
    <col min="6660" max="6660" width="16.42578125" style="1" bestFit="1" customWidth="1"/>
    <col min="6661" max="6661" width="18" style="1" bestFit="1" customWidth="1"/>
    <col min="6662" max="6667" width="9.140625" style="1"/>
    <col min="6668" max="6668" width="11.28515625" style="1" customWidth="1"/>
    <col min="6669" max="6669" width="15.140625" style="1" customWidth="1"/>
    <col min="6670" max="6910" width="9.140625" style="1"/>
    <col min="6911" max="6911" width="11.28515625" style="1" bestFit="1" customWidth="1"/>
    <col min="6912" max="6912" width="15.140625" style="1" bestFit="1" customWidth="1"/>
    <col min="6913" max="6913" width="10.85546875" style="1" bestFit="1" customWidth="1"/>
    <col min="6914" max="6914" width="9.7109375" style="1" bestFit="1" customWidth="1"/>
    <col min="6915" max="6915" width="9.5703125" style="1" bestFit="1" customWidth="1"/>
    <col min="6916" max="6916" width="16.42578125" style="1" bestFit="1" customWidth="1"/>
    <col min="6917" max="6917" width="18" style="1" bestFit="1" customWidth="1"/>
    <col min="6918" max="6923" width="9.140625" style="1"/>
    <col min="6924" max="6924" width="11.28515625" style="1" customWidth="1"/>
    <col min="6925" max="6925" width="15.140625" style="1" customWidth="1"/>
    <col min="6926" max="7166" width="9.140625" style="1"/>
    <col min="7167" max="7167" width="11.28515625" style="1" bestFit="1" customWidth="1"/>
    <col min="7168" max="7168" width="15.140625" style="1" bestFit="1" customWidth="1"/>
    <col min="7169" max="7169" width="10.85546875" style="1" bestFit="1" customWidth="1"/>
    <col min="7170" max="7170" width="9.7109375" style="1" bestFit="1" customWidth="1"/>
    <col min="7171" max="7171" width="9.5703125" style="1" bestFit="1" customWidth="1"/>
    <col min="7172" max="7172" width="16.42578125" style="1" bestFit="1" customWidth="1"/>
    <col min="7173" max="7173" width="18" style="1" bestFit="1" customWidth="1"/>
    <col min="7174" max="7179" width="9.140625" style="1"/>
    <col min="7180" max="7180" width="11.28515625" style="1" customWidth="1"/>
    <col min="7181" max="7181" width="15.140625" style="1" customWidth="1"/>
    <col min="7182" max="7422" width="9.140625" style="1"/>
    <col min="7423" max="7423" width="11.28515625" style="1" bestFit="1" customWidth="1"/>
    <col min="7424" max="7424" width="15.140625" style="1" bestFit="1" customWidth="1"/>
    <col min="7425" max="7425" width="10.85546875" style="1" bestFit="1" customWidth="1"/>
    <col min="7426" max="7426" width="9.7109375" style="1" bestFit="1" customWidth="1"/>
    <col min="7427" max="7427" width="9.5703125" style="1" bestFit="1" customWidth="1"/>
    <col min="7428" max="7428" width="16.42578125" style="1" bestFit="1" customWidth="1"/>
    <col min="7429" max="7429" width="18" style="1" bestFit="1" customWidth="1"/>
    <col min="7430" max="7435" width="9.140625" style="1"/>
    <col min="7436" max="7436" width="11.28515625" style="1" customWidth="1"/>
    <col min="7437" max="7437" width="15.140625" style="1" customWidth="1"/>
    <col min="7438" max="7678" width="9.140625" style="1"/>
    <col min="7679" max="7679" width="11.28515625" style="1" bestFit="1" customWidth="1"/>
    <col min="7680" max="7680" width="15.140625" style="1" bestFit="1" customWidth="1"/>
    <col min="7681" max="7681" width="10.85546875" style="1" bestFit="1" customWidth="1"/>
    <col min="7682" max="7682" width="9.7109375" style="1" bestFit="1" customWidth="1"/>
    <col min="7683" max="7683" width="9.5703125" style="1" bestFit="1" customWidth="1"/>
    <col min="7684" max="7684" width="16.42578125" style="1" bestFit="1" customWidth="1"/>
    <col min="7685" max="7685" width="18" style="1" bestFit="1" customWidth="1"/>
    <col min="7686" max="7691" width="9.140625" style="1"/>
    <col min="7692" max="7692" width="11.28515625" style="1" customWidth="1"/>
    <col min="7693" max="7693" width="15.140625" style="1" customWidth="1"/>
    <col min="7694" max="7934" width="9.140625" style="1"/>
    <col min="7935" max="7935" width="11.28515625" style="1" bestFit="1" customWidth="1"/>
    <col min="7936" max="7936" width="15.140625" style="1" bestFit="1" customWidth="1"/>
    <col min="7937" max="7937" width="10.85546875" style="1" bestFit="1" customWidth="1"/>
    <col min="7938" max="7938" width="9.7109375" style="1" bestFit="1" customWidth="1"/>
    <col min="7939" max="7939" width="9.5703125" style="1" bestFit="1" customWidth="1"/>
    <col min="7940" max="7940" width="16.42578125" style="1" bestFit="1" customWidth="1"/>
    <col min="7941" max="7941" width="18" style="1" bestFit="1" customWidth="1"/>
    <col min="7942" max="7947" width="9.140625" style="1"/>
    <col min="7948" max="7948" width="11.28515625" style="1" customWidth="1"/>
    <col min="7949" max="7949" width="15.140625" style="1" customWidth="1"/>
    <col min="7950" max="8190" width="9.140625" style="1"/>
    <col min="8191" max="8191" width="11.28515625" style="1" bestFit="1" customWidth="1"/>
    <col min="8192" max="8192" width="15.140625" style="1" bestFit="1" customWidth="1"/>
    <col min="8193" max="8193" width="10.85546875" style="1" bestFit="1" customWidth="1"/>
    <col min="8194" max="8194" width="9.7109375" style="1" bestFit="1" customWidth="1"/>
    <col min="8195" max="8195" width="9.5703125" style="1" bestFit="1" customWidth="1"/>
    <col min="8196" max="8196" width="16.42578125" style="1" bestFit="1" customWidth="1"/>
    <col min="8197" max="8197" width="18" style="1" bestFit="1" customWidth="1"/>
    <col min="8198" max="8203" width="9.140625" style="1"/>
    <col min="8204" max="8204" width="11.28515625" style="1" customWidth="1"/>
    <col min="8205" max="8205" width="15.140625" style="1" customWidth="1"/>
    <col min="8206" max="8446" width="9.140625" style="1"/>
    <col min="8447" max="8447" width="11.28515625" style="1" bestFit="1" customWidth="1"/>
    <col min="8448" max="8448" width="15.140625" style="1" bestFit="1" customWidth="1"/>
    <col min="8449" max="8449" width="10.85546875" style="1" bestFit="1" customWidth="1"/>
    <col min="8450" max="8450" width="9.7109375" style="1" bestFit="1" customWidth="1"/>
    <col min="8451" max="8451" width="9.5703125" style="1" bestFit="1" customWidth="1"/>
    <col min="8452" max="8452" width="16.42578125" style="1" bestFit="1" customWidth="1"/>
    <col min="8453" max="8453" width="18" style="1" bestFit="1" customWidth="1"/>
    <col min="8454" max="8459" width="9.140625" style="1"/>
    <col min="8460" max="8460" width="11.28515625" style="1" customWidth="1"/>
    <col min="8461" max="8461" width="15.140625" style="1" customWidth="1"/>
    <col min="8462" max="8702" width="9.140625" style="1"/>
    <col min="8703" max="8703" width="11.28515625" style="1" bestFit="1" customWidth="1"/>
    <col min="8704" max="8704" width="15.140625" style="1" bestFit="1" customWidth="1"/>
    <col min="8705" max="8705" width="10.85546875" style="1" bestFit="1" customWidth="1"/>
    <col min="8706" max="8706" width="9.7109375" style="1" bestFit="1" customWidth="1"/>
    <col min="8707" max="8707" width="9.5703125" style="1" bestFit="1" customWidth="1"/>
    <col min="8708" max="8708" width="16.42578125" style="1" bestFit="1" customWidth="1"/>
    <col min="8709" max="8709" width="18" style="1" bestFit="1" customWidth="1"/>
    <col min="8710" max="8715" width="9.140625" style="1"/>
    <col min="8716" max="8716" width="11.28515625" style="1" customWidth="1"/>
    <col min="8717" max="8717" width="15.140625" style="1" customWidth="1"/>
    <col min="8718" max="8958" width="9.140625" style="1"/>
    <col min="8959" max="8959" width="11.28515625" style="1" bestFit="1" customWidth="1"/>
    <col min="8960" max="8960" width="15.140625" style="1" bestFit="1" customWidth="1"/>
    <col min="8961" max="8961" width="10.85546875" style="1" bestFit="1" customWidth="1"/>
    <col min="8962" max="8962" width="9.7109375" style="1" bestFit="1" customWidth="1"/>
    <col min="8963" max="8963" width="9.5703125" style="1" bestFit="1" customWidth="1"/>
    <col min="8964" max="8964" width="16.42578125" style="1" bestFit="1" customWidth="1"/>
    <col min="8965" max="8965" width="18" style="1" bestFit="1" customWidth="1"/>
    <col min="8966" max="8971" width="9.140625" style="1"/>
    <col min="8972" max="8972" width="11.28515625" style="1" customWidth="1"/>
    <col min="8973" max="8973" width="15.140625" style="1" customWidth="1"/>
    <col min="8974" max="9214" width="9.140625" style="1"/>
    <col min="9215" max="9215" width="11.28515625" style="1" bestFit="1" customWidth="1"/>
    <col min="9216" max="9216" width="15.140625" style="1" bestFit="1" customWidth="1"/>
    <col min="9217" max="9217" width="10.85546875" style="1" bestFit="1" customWidth="1"/>
    <col min="9218" max="9218" width="9.7109375" style="1" bestFit="1" customWidth="1"/>
    <col min="9219" max="9219" width="9.5703125" style="1" bestFit="1" customWidth="1"/>
    <col min="9220" max="9220" width="16.42578125" style="1" bestFit="1" customWidth="1"/>
    <col min="9221" max="9221" width="18" style="1" bestFit="1" customWidth="1"/>
    <col min="9222" max="9227" width="9.140625" style="1"/>
    <col min="9228" max="9228" width="11.28515625" style="1" customWidth="1"/>
    <col min="9229" max="9229" width="15.140625" style="1" customWidth="1"/>
    <col min="9230" max="9470" width="9.140625" style="1"/>
    <col min="9471" max="9471" width="11.28515625" style="1" bestFit="1" customWidth="1"/>
    <col min="9472" max="9472" width="15.140625" style="1" bestFit="1" customWidth="1"/>
    <col min="9473" max="9473" width="10.85546875" style="1" bestFit="1" customWidth="1"/>
    <col min="9474" max="9474" width="9.7109375" style="1" bestFit="1" customWidth="1"/>
    <col min="9475" max="9475" width="9.5703125" style="1" bestFit="1" customWidth="1"/>
    <col min="9476" max="9476" width="16.42578125" style="1" bestFit="1" customWidth="1"/>
    <col min="9477" max="9477" width="18" style="1" bestFit="1" customWidth="1"/>
    <col min="9478" max="9483" width="9.140625" style="1"/>
    <col min="9484" max="9484" width="11.28515625" style="1" customWidth="1"/>
    <col min="9485" max="9485" width="15.140625" style="1" customWidth="1"/>
    <col min="9486" max="9726" width="9.140625" style="1"/>
    <col min="9727" max="9727" width="11.28515625" style="1" bestFit="1" customWidth="1"/>
    <col min="9728" max="9728" width="15.140625" style="1" bestFit="1" customWidth="1"/>
    <col min="9729" max="9729" width="10.85546875" style="1" bestFit="1" customWidth="1"/>
    <col min="9730" max="9730" width="9.7109375" style="1" bestFit="1" customWidth="1"/>
    <col min="9731" max="9731" width="9.5703125" style="1" bestFit="1" customWidth="1"/>
    <col min="9732" max="9732" width="16.42578125" style="1" bestFit="1" customWidth="1"/>
    <col min="9733" max="9733" width="18" style="1" bestFit="1" customWidth="1"/>
    <col min="9734" max="9739" width="9.140625" style="1"/>
    <col min="9740" max="9740" width="11.28515625" style="1" customWidth="1"/>
    <col min="9741" max="9741" width="15.140625" style="1" customWidth="1"/>
    <col min="9742" max="9982" width="9.140625" style="1"/>
    <col min="9983" max="9983" width="11.28515625" style="1" bestFit="1" customWidth="1"/>
    <col min="9984" max="9984" width="15.140625" style="1" bestFit="1" customWidth="1"/>
    <col min="9985" max="9985" width="10.85546875" style="1" bestFit="1" customWidth="1"/>
    <col min="9986" max="9986" width="9.7109375" style="1" bestFit="1" customWidth="1"/>
    <col min="9987" max="9987" width="9.5703125" style="1" bestFit="1" customWidth="1"/>
    <col min="9988" max="9988" width="16.42578125" style="1" bestFit="1" customWidth="1"/>
    <col min="9989" max="9989" width="18" style="1" bestFit="1" customWidth="1"/>
    <col min="9990" max="9995" width="9.140625" style="1"/>
    <col min="9996" max="9996" width="11.28515625" style="1" customWidth="1"/>
    <col min="9997" max="9997" width="15.140625" style="1" customWidth="1"/>
    <col min="9998" max="10238" width="9.140625" style="1"/>
    <col min="10239" max="10239" width="11.28515625" style="1" bestFit="1" customWidth="1"/>
    <col min="10240" max="10240" width="15.140625" style="1" bestFit="1" customWidth="1"/>
    <col min="10241" max="10241" width="10.85546875" style="1" bestFit="1" customWidth="1"/>
    <col min="10242" max="10242" width="9.7109375" style="1" bestFit="1" customWidth="1"/>
    <col min="10243" max="10243" width="9.5703125" style="1" bestFit="1" customWidth="1"/>
    <col min="10244" max="10244" width="16.42578125" style="1" bestFit="1" customWidth="1"/>
    <col min="10245" max="10245" width="18" style="1" bestFit="1" customWidth="1"/>
    <col min="10246" max="10251" width="9.140625" style="1"/>
    <col min="10252" max="10252" width="11.28515625" style="1" customWidth="1"/>
    <col min="10253" max="10253" width="15.140625" style="1" customWidth="1"/>
    <col min="10254" max="10494" width="9.140625" style="1"/>
    <col min="10495" max="10495" width="11.28515625" style="1" bestFit="1" customWidth="1"/>
    <col min="10496" max="10496" width="15.140625" style="1" bestFit="1" customWidth="1"/>
    <col min="10497" max="10497" width="10.85546875" style="1" bestFit="1" customWidth="1"/>
    <col min="10498" max="10498" width="9.7109375" style="1" bestFit="1" customWidth="1"/>
    <col min="10499" max="10499" width="9.5703125" style="1" bestFit="1" customWidth="1"/>
    <col min="10500" max="10500" width="16.42578125" style="1" bestFit="1" customWidth="1"/>
    <col min="10501" max="10501" width="18" style="1" bestFit="1" customWidth="1"/>
    <col min="10502" max="10507" width="9.140625" style="1"/>
    <col min="10508" max="10508" width="11.28515625" style="1" customWidth="1"/>
    <col min="10509" max="10509" width="15.140625" style="1" customWidth="1"/>
    <col min="10510" max="10750" width="9.140625" style="1"/>
    <col min="10751" max="10751" width="11.28515625" style="1" bestFit="1" customWidth="1"/>
    <col min="10752" max="10752" width="15.140625" style="1" bestFit="1" customWidth="1"/>
    <col min="10753" max="10753" width="10.85546875" style="1" bestFit="1" customWidth="1"/>
    <col min="10754" max="10754" width="9.7109375" style="1" bestFit="1" customWidth="1"/>
    <col min="10755" max="10755" width="9.5703125" style="1" bestFit="1" customWidth="1"/>
    <col min="10756" max="10756" width="16.42578125" style="1" bestFit="1" customWidth="1"/>
    <col min="10757" max="10757" width="18" style="1" bestFit="1" customWidth="1"/>
    <col min="10758" max="10763" width="9.140625" style="1"/>
    <col min="10764" max="10764" width="11.28515625" style="1" customWidth="1"/>
    <col min="10765" max="10765" width="15.140625" style="1" customWidth="1"/>
    <col min="10766" max="11006" width="9.140625" style="1"/>
    <col min="11007" max="11007" width="11.28515625" style="1" bestFit="1" customWidth="1"/>
    <col min="11008" max="11008" width="15.140625" style="1" bestFit="1" customWidth="1"/>
    <col min="11009" max="11009" width="10.85546875" style="1" bestFit="1" customWidth="1"/>
    <col min="11010" max="11010" width="9.7109375" style="1" bestFit="1" customWidth="1"/>
    <col min="11011" max="11011" width="9.5703125" style="1" bestFit="1" customWidth="1"/>
    <col min="11012" max="11012" width="16.42578125" style="1" bestFit="1" customWidth="1"/>
    <col min="11013" max="11013" width="18" style="1" bestFit="1" customWidth="1"/>
    <col min="11014" max="11019" width="9.140625" style="1"/>
    <col min="11020" max="11020" width="11.28515625" style="1" customWidth="1"/>
    <col min="11021" max="11021" width="15.140625" style="1" customWidth="1"/>
    <col min="11022" max="11262" width="9.140625" style="1"/>
    <col min="11263" max="11263" width="11.28515625" style="1" bestFit="1" customWidth="1"/>
    <col min="11264" max="11264" width="15.140625" style="1" bestFit="1" customWidth="1"/>
    <col min="11265" max="11265" width="10.85546875" style="1" bestFit="1" customWidth="1"/>
    <col min="11266" max="11266" width="9.7109375" style="1" bestFit="1" customWidth="1"/>
    <col min="11267" max="11267" width="9.5703125" style="1" bestFit="1" customWidth="1"/>
    <col min="11268" max="11268" width="16.42578125" style="1" bestFit="1" customWidth="1"/>
    <col min="11269" max="11269" width="18" style="1" bestFit="1" customWidth="1"/>
    <col min="11270" max="11275" width="9.140625" style="1"/>
    <col min="11276" max="11276" width="11.28515625" style="1" customWidth="1"/>
    <col min="11277" max="11277" width="15.140625" style="1" customWidth="1"/>
    <col min="11278" max="11518" width="9.140625" style="1"/>
    <col min="11519" max="11519" width="11.28515625" style="1" bestFit="1" customWidth="1"/>
    <col min="11520" max="11520" width="15.140625" style="1" bestFit="1" customWidth="1"/>
    <col min="11521" max="11521" width="10.85546875" style="1" bestFit="1" customWidth="1"/>
    <col min="11522" max="11522" width="9.7109375" style="1" bestFit="1" customWidth="1"/>
    <col min="11523" max="11523" width="9.5703125" style="1" bestFit="1" customWidth="1"/>
    <col min="11524" max="11524" width="16.42578125" style="1" bestFit="1" customWidth="1"/>
    <col min="11525" max="11525" width="18" style="1" bestFit="1" customWidth="1"/>
    <col min="11526" max="11531" width="9.140625" style="1"/>
    <col min="11532" max="11532" width="11.28515625" style="1" customWidth="1"/>
    <col min="11533" max="11533" width="15.140625" style="1" customWidth="1"/>
    <col min="11534" max="11774" width="9.140625" style="1"/>
    <col min="11775" max="11775" width="11.28515625" style="1" bestFit="1" customWidth="1"/>
    <col min="11776" max="11776" width="15.140625" style="1" bestFit="1" customWidth="1"/>
    <col min="11777" max="11777" width="10.85546875" style="1" bestFit="1" customWidth="1"/>
    <col min="11778" max="11778" width="9.7109375" style="1" bestFit="1" customWidth="1"/>
    <col min="11779" max="11779" width="9.5703125" style="1" bestFit="1" customWidth="1"/>
    <col min="11780" max="11780" width="16.42578125" style="1" bestFit="1" customWidth="1"/>
    <col min="11781" max="11781" width="18" style="1" bestFit="1" customWidth="1"/>
    <col min="11782" max="11787" width="9.140625" style="1"/>
    <col min="11788" max="11788" width="11.28515625" style="1" customWidth="1"/>
    <col min="11789" max="11789" width="15.140625" style="1" customWidth="1"/>
    <col min="11790" max="12030" width="9.140625" style="1"/>
    <col min="12031" max="12031" width="11.28515625" style="1" bestFit="1" customWidth="1"/>
    <col min="12032" max="12032" width="15.140625" style="1" bestFit="1" customWidth="1"/>
    <col min="12033" max="12033" width="10.85546875" style="1" bestFit="1" customWidth="1"/>
    <col min="12034" max="12034" width="9.7109375" style="1" bestFit="1" customWidth="1"/>
    <col min="12035" max="12035" width="9.5703125" style="1" bestFit="1" customWidth="1"/>
    <col min="12036" max="12036" width="16.42578125" style="1" bestFit="1" customWidth="1"/>
    <col min="12037" max="12037" width="18" style="1" bestFit="1" customWidth="1"/>
    <col min="12038" max="12043" width="9.140625" style="1"/>
    <col min="12044" max="12044" width="11.28515625" style="1" customWidth="1"/>
    <col min="12045" max="12045" width="15.140625" style="1" customWidth="1"/>
    <col min="12046" max="12286" width="9.140625" style="1"/>
    <col min="12287" max="12287" width="11.28515625" style="1" bestFit="1" customWidth="1"/>
    <col min="12288" max="12288" width="15.140625" style="1" bestFit="1" customWidth="1"/>
    <col min="12289" max="12289" width="10.85546875" style="1" bestFit="1" customWidth="1"/>
    <col min="12290" max="12290" width="9.7109375" style="1" bestFit="1" customWidth="1"/>
    <col min="12291" max="12291" width="9.5703125" style="1" bestFit="1" customWidth="1"/>
    <col min="12292" max="12292" width="16.42578125" style="1" bestFit="1" customWidth="1"/>
    <col min="12293" max="12293" width="18" style="1" bestFit="1" customWidth="1"/>
    <col min="12294" max="12299" width="9.140625" style="1"/>
    <col min="12300" max="12300" width="11.28515625" style="1" customWidth="1"/>
    <col min="12301" max="12301" width="15.140625" style="1" customWidth="1"/>
    <col min="12302" max="12542" width="9.140625" style="1"/>
    <col min="12543" max="12543" width="11.28515625" style="1" bestFit="1" customWidth="1"/>
    <col min="12544" max="12544" width="15.140625" style="1" bestFit="1" customWidth="1"/>
    <col min="12545" max="12545" width="10.85546875" style="1" bestFit="1" customWidth="1"/>
    <col min="12546" max="12546" width="9.7109375" style="1" bestFit="1" customWidth="1"/>
    <col min="12547" max="12547" width="9.5703125" style="1" bestFit="1" customWidth="1"/>
    <col min="12548" max="12548" width="16.42578125" style="1" bestFit="1" customWidth="1"/>
    <col min="12549" max="12549" width="18" style="1" bestFit="1" customWidth="1"/>
    <col min="12550" max="12555" width="9.140625" style="1"/>
    <col min="12556" max="12556" width="11.28515625" style="1" customWidth="1"/>
    <col min="12557" max="12557" width="15.140625" style="1" customWidth="1"/>
    <col min="12558" max="12798" width="9.140625" style="1"/>
    <col min="12799" max="12799" width="11.28515625" style="1" bestFit="1" customWidth="1"/>
    <col min="12800" max="12800" width="15.140625" style="1" bestFit="1" customWidth="1"/>
    <col min="12801" max="12801" width="10.85546875" style="1" bestFit="1" customWidth="1"/>
    <col min="12802" max="12802" width="9.7109375" style="1" bestFit="1" customWidth="1"/>
    <col min="12803" max="12803" width="9.5703125" style="1" bestFit="1" customWidth="1"/>
    <col min="12804" max="12804" width="16.42578125" style="1" bestFit="1" customWidth="1"/>
    <col min="12805" max="12805" width="18" style="1" bestFit="1" customWidth="1"/>
    <col min="12806" max="12811" width="9.140625" style="1"/>
    <col min="12812" max="12812" width="11.28515625" style="1" customWidth="1"/>
    <col min="12813" max="12813" width="15.140625" style="1" customWidth="1"/>
    <col min="12814" max="13054" width="9.140625" style="1"/>
    <col min="13055" max="13055" width="11.28515625" style="1" bestFit="1" customWidth="1"/>
    <col min="13056" max="13056" width="15.140625" style="1" bestFit="1" customWidth="1"/>
    <col min="13057" max="13057" width="10.85546875" style="1" bestFit="1" customWidth="1"/>
    <col min="13058" max="13058" width="9.7109375" style="1" bestFit="1" customWidth="1"/>
    <col min="13059" max="13059" width="9.5703125" style="1" bestFit="1" customWidth="1"/>
    <col min="13060" max="13060" width="16.42578125" style="1" bestFit="1" customWidth="1"/>
    <col min="13061" max="13061" width="18" style="1" bestFit="1" customWidth="1"/>
    <col min="13062" max="13067" width="9.140625" style="1"/>
    <col min="13068" max="13068" width="11.28515625" style="1" customWidth="1"/>
    <col min="13069" max="13069" width="15.140625" style="1" customWidth="1"/>
    <col min="13070" max="13310" width="9.140625" style="1"/>
    <col min="13311" max="13311" width="11.28515625" style="1" bestFit="1" customWidth="1"/>
    <col min="13312" max="13312" width="15.140625" style="1" bestFit="1" customWidth="1"/>
    <col min="13313" max="13313" width="10.85546875" style="1" bestFit="1" customWidth="1"/>
    <col min="13314" max="13314" width="9.7109375" style="1" bestFit="1" customWidth="1"/>
    <col min="13315" max="13315" width="9.5703125" style="1" bestFit="1" customWidth="1"/>
    <col min="13316" max="13316" width="16.42578125" style="1" bestFit="1" customWidth="1"/>
    <col min="13317" max="13317" width="18" style="1" bestFit="1" customWidth="1"/>
    <col min="13318" max="13323" width="9.140625" style="1"/>
    <col min="13324" max="13324" width="11.28515625" style="1" customWidth="1"/>
    <col min="13325" max="13325" width="15.140625" style="1" customWidth="1"/>
    <col min="13326" max="13566" width="9.140625" style="1"/>
    <col min="13567" max="13567" width="11.28515625" style="1" bestFit="1" customWidth="1"/>
    <col min="13568" max="13568" width="15.140625" style="1" bestFit="1" customWidth="1"/>
    <col min="13569" max="13569" width="10.85546875" style="1" bestFit="1" customWidth="1"/>
    <col min="13570" max="13570" width="9.7109375" style="1" bestFit="1" customWidth="1"/>
    <col min="13571" max="13571" width="9.5703125" style="1" bestFit="1" customWidth="1"/>
    <col min="13572" max="13572" width="16.42578125" style="1" bestFit="1" customWidth="1"/>
    <col min="13573" max="13573" width="18" style="1" bestFit="1" customWidth="1"/>
    <col min="13574" max="13579" width="9.140625" style="1"/>
    <col min="13580" max="13580" width="11.28515625" style="1" customWidth="1"/>
    <col min="13581" max="13581" width="15.140625" style="1" customWidth="1"/>
    <col min="13582" max="13822" width="9.140625" style="1"/>
    <col min="13823" max="13823" width="11.28515625" style="1" bestFit="1" customWidth="1"/>
    <col min="13824" max="13824" width="15.140625" style="1" bestFit="1" customWidth="1"/>
    <col min="13825" max="13825" width="10.85546875" style="1" bestFit="1" customWidth="1"/>
    <col min="13826" max="13826" width="9.7109375" style="1" bestFit="1" customWidth="1"/>
    <col min="13827" max="13827" width="9.5703125" style="1" bestFit="1" customWidth="1"/>
    <col min="13828" max="13828" width="16.42578125" style="1" bestFit="1" customWidth="1"/>
    <col min="13829" max="13829" width="18" style="1" bestFit="1" customWidth="1"/>
    <col min="13830" max="13835" width="9.140625" style="1"/>
    <col min="13836" max="13836" width="11.28515625" style="1" customWidth="1"/>
    <col min="13837" max="13837" width="15.140625" style="1" customWidth="1"/>
    <col min="13838" max="14078" width="9.140625" style="1"/>
    <col min="14079" max="14079" width="11.28515625" style="1" bestFit="1" customWidth="1"/>
    <col min="14080" max="14080" width="15.140625" style="1" bestFit="1" customWidth="1"/>
    <col min="14081" max="14081" width="10.85546875" style="1" bestFit="1" customWidth="1"/>
    <col min="14082" max="14082" width="9.7109375" style="1" bestFit="1" customWidth="1"/>
    <col min="14083" max="14083" width="9.5703125" style="1" bestFit="1" customWidth="1"/>
    <col min="14084" max="14084" width="16.42578125" style="1" bestFit="1" customWidth="1"/>
    <col min="14085" max="14085" width="18" style="1" bestFit="1" customWidth="1"/>
    <col min="14086" max="14091" width="9.140625" style="1"/>
    <col min="14092" max="14092" width="11.28515625" style="1" customWidth="1"/>
    <col min="14093" max="14093" width="15.140625" style="1" customWidth="1"/>
    <col min="14094" max="14334" width="9.140625" style="1"/>
    <col min="14335" max="14335" width="11.28515625" style="1" bestFit="1" customWidth="1"/>
    <col min="14336" max="14336" width="15.140625" style="1" bestFit="1" customWidth="1"/>
    <col min="14337" max="14337" width="10.85546875" style="1" bestFit="1" customWidth="1"/>
    <col min="14338" max="14338" width="9.7109375" style="1" bestFit="1" customWidth="1"/>
    <col min="14339" max="14339" width="9.5703125" style="1" bestFit="1" customWidth="1"/>
    <col min="14340" max="14340" width="16.42578125" style="1" bestFit="1" customWidth="1"/>
    <col min="14341" max="14341" width="18" style="1" bestFit="1" customWidth="1"/>
    <col min="14342" max="14347" width="9.140625" style="1"/>
    <col min="14348" max="14348" width="11.28515625" style="1" customWidth="1"/>
    <col min="14349" max="14349" width="15.140625" style="1" customWidth="1"/>
    <col min="14350" max="14590" width="9.140625" style="1"/>
    <col min="14591" max="14591" width="11.28515625" style="1" bestFit="1" customWidth="1"/>
    <col min="14592" max="14592" width="15.140625" style="1" bestFit="1" customWidth="1"/>
    <col min="14593" max="14593" width="10.85546875" style="1" bestFit="1" customWidth="1"/>
    <col min="14594" max="14594" width="9.7109375" style="1" bestFit="1" customWidth="1"/>
    <col min="14595" max="14595" width="9.5703125" style="1" bestFit="1" customWidth="1"/>
    <col min="14596" max="14596" width="16.42578125" style="1" bestFit="1" customWidth="1"/>
    <col min="14597" max="14597" width="18" style="1" bestFit="1" customWidth="1"/>
    <col min="14598" max="14603" width="9.140625" style="1"/>
    <col min="14604" max="14604" width="11.28515625" style="1" customWidth="1"/>
    <col min="14605" max="14605" width="15.140625" style="1" customWidth="1"/>
    <col min="14606" max="14846" width="9.140625" style="1"/>
    <col min="14847" max="14847" width="11.28515625" style="1" bestFit="1" customWidth="1"/>
    <col min="14848" max="14848" width="15.140625" style="1" bestFit="1" customWidth="1"/>
    <col min="14849" max="14849" width="10.85546875" style="1" bestFit="1" customWidth="1"/>
    <col min="14850" max="14850" width="9.7109375" style="1" bestFit="1" customWidth="1"/>
    <col min="14851" max="14851" width="9.5703125" style="1" bestFit="1" customWidth="1"/>
    <col min="14852" max="14852" width="16.42578125" style="1" bestFit="1" customWidth="1"/>
    <col min="14853" max="14853" width="18" style="1" bestFit="1" customWidth="1"/>
    <col min="14854" max="14859" width="9.140625" style="1"/>
    <col min="14860" max="14860" width="11.28515625" style="1" customWidth="1"/>
    <col min="14861" max="14861" width="15.140625" style="1" customWidth="1"/>
    <col min="14862" max="15102" width="9.140625" style="1"/>
    <col min="15103" max="15103" width="11.28515625" style="1" bestFit="1" customWidth="1"/>
    <col min="15104" max="15104" width="15.140625" style="1" bestFit="1" customWidth="1"/>
    <col min="15105" max="15105" width="10.85546875" style="1" bestFit="1" customWidth="1"/>
    <col min="15106" max="15106" width="9.7109375" style="1" bestFit="1" customWidth="1"/>
    <col min="15107" max="15107" width="9.5703125" style="1" bestFit="1" customWidth="1"/>
    <col min="15108" max="15108" width="16.42578125" style="1" bestFit="1" customWidth="1"/>
    <col min="15109" max="15109" width="18" style="1" bestFit="1" customWidth="1"/>
    <col min="15110" max="15115" width="9.140625" style="1"/>
    <col min="15116" max="15116" width="11.28515625" style="1" customWidth="1"/>
    <col min="15117" max="15117" width="15.140625" style="1" customWidth="1"/>
    <col min="15118" max="15358" width="9.140625" style="1"/>
    <col min="15359" max="15359" width="11.28515625" style="1" bestFit="1" customWidth="1"/>
    <col min="15360" max="15360" width="15.140625" style="1" bestFit="1" customWidth="1"/>
    <col min="15361" max="15361" width="10.85546875" style="1" bestFit="1" customWidth="1"/>
    <col min="15362" max="15362" width="9.7109375" style="1" bestFit="1" customWidth="1"/>
    <col min="15363" max="15363" width="9.5703125" style="1" bestFit="1" customWidth="1"/>
    <col min="15364" max="15364" width="16.42578125" style="1" bestFit="1" customWidth="1"/>
    <col min="15365" max="15365" width="18" style="1" bestFit="1" customWidth="1"/>
    <col min="15366" max="15371" width="9.140625" style="1"/>
    <col min="15372" max="15372" width="11.28515625" style="1" customWidth="1"/>
    <col min="15373" max="15373" width="15.140625" style="1" customWidth="1"/>
    <col min="15374" max="15614" width="9.140625" style="1"/>
    <col min="15615" max="15615" width="11.28515625" style="1" bestFit="1" customWidth="1"/>
    <col min="15616" max="15616" width="15.140625" style="1" bestFit="1" customWidth="1"/>
    <col min="15617" max="15617" width="10.85546875" style="1" bestFit="1" customWidth="1"/>
    <col min="15618" max="15618" width="9.7109375" style="1" bestFit="1" customWidth="1"/>
    <col min="15619" max="15619" width="9.5703125" style="1" bestFit="1" customWidth="1"/>
    <col min="15620" max="15620" width="16.42578125" style="1" bestFit="1" customWidth="1"/>
    <col min="15621" max="15621" width="18" style="1" bestFit="1" customWidth="1"/>
    <col min="15622" max="15627" width="9.140625" style="1"/>
    <col min="15628" max="15628" width="11.28515625" style="1" customWidth="1"/>
    <col min="15629" max="15629" width="15.140625" style="1" customWidth="1"/>
    <col min="15630" max="15870" width="9.140625" style="1"/>
    <col min="15871" max="15871" width="11.28515625" style="1" bestFit="1" customWidth="1"/>
    <col min="15872" max="15872" width="15.140625" style="1" bestFit="1" customWidth="1"/>
    <col min="15873" max="15873" width="10.85546875" style="1" bestFit="1" customWidth="1"/>
    <col min="15874" max="15874" width="9.7109375" style="1" bestFit="1" customWidth="1"/>
    <col min="15875" max="15875" width="9.5703125" style="1" bestFit="1" customWidth="1"/>
    <col min="15876" max="15876" width="16.42578125" style="1" bestFit="1" customWidth="1"/>
    <col min="15877" max="15877" width="18" style="1" bestFit="1" customWidth="1"/>
    <col min="15878" max="15883" width="9.140625" style="1"/>
    <col min="15884" max="15884" width="11.28515625" style="1" customWidth="1"/>
    <col min="15885" max="15885" width="15.140625" style="1" customWidth="1"/>
    <col min="15886" max="16126" width="9.140625" style="1"/>
    <col min="16127" max="16127" width="11.28515625" style="1" bestFit="1" customWidth="1"/>
    <col min="16128" max="16128" width="15.140625" style="1" bestFit="1" customWidth="1"/>
    <col min="16129" max="16129" width="10.85546875" style="1" bestFit="1" customWidth="1"/>
    <col min="16130" max="16130" width="9.7109375" style="1" bestFit="1" customWidth="1"/>
    <col min="16131" max="16131" width="9.5703125" style="1" bestFit="1" customWidth="1"/>
    <col min="16132" max="16132" width="16.42578125" style="1" bestFit="1" customWidth="1"/>
    <col min="16133" max="16133" width="18" style="1" bestFit="1" customWidth="1"/>
    <col min="16134" max="16139" width="9.140625" style="1"/>
    <col min="16140" max="16140" width="11.28515625" style="1" customWidth="1"/>
    <col min="16141" max="16141" width="15.140625" style="1" customWidth="1"/>
    <col min="16142" max="16384" width="9.140625" style="1"/>
  </cols>
  <sheetData>
    <row r="1" spans="1:12" ht="15.75" thickBot="1" x14ac:dyDescent="0.3">
      <c r="A1" s="6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ht="15.75" thickTop="1" x14ac:dyDescent="0.25">
      <c r="A2" s="17" t="s">
        <v>7</v>
      </c>
      <c r="B2" s="17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 x14ac:dyDescent="0.25">
      <c r="A3" s="7" t="s">
        <v>6</v>
      </c>
      <c r="B3" s="7" t="s">
        <v>8</v>
      </c>
      <c r="C3" s="1"/>
      <c r="D3" s="1"/>
      <c r="E3" s="1"/>
      <c r="F3" s="1"/>
      <c r="G3" s="1"/>
      <c r="H3" s="1"/>
      <c r="I3" s="1"/>
      <c r="J3" s="1"/>
      <c r="K3" s="1"/>
      <c r="L3" s="1"/>
    </row>
    <row r="4" spans="1:12" x14ac:dyDescent="0.25">
      <c r="A4" s="13">
        <v>1</v>
      </c>
      <c r="B4" s="11" t="s">
        <v>9</v>
      </c>
      <c r="C4" s="1"/>
      <c r="D4" s="1"/>
      <c r="E4" s="18"/>
      <c r="F4" s="18"/>
      <c r="G4" s="18"/>
      <c r="H4" s="18"/>
      <c r="I4" s="18"/>
      <c r="J4" s="18"/>
      <c r="K4" s="18"/>
      <c r="L4" s="1"/>
    </row>
    <row r="5" spans="1:12" x14ac:dyDescent="0.25">
      <c r="A5" s="13">
        <v>2</v>
      </c>
      <c r="B5" s="11" t="s">
        <v>10</v>
      </c>
      <c r="C5" s="1"/>
      <c r="D5" s="1"/>
      <c r="E5" s="18"/>
      <c r="F5" s="18"/>
      <c r="G5" s="18"/>
      <c r="H5" s="18"/>
      <c r="I5" s="18"/>
      <c r="J5" s="18"/>
      <c r="K5" s="18"/>
      <c r="L5" s="1"/>
    </row>
    <row r="6" spans="1:12" ht="12.75" customHeight="1" x14ac:dyDescent="0.25">
      <c r="A6" s="13">
        <v>3</v>
      </c>
      <c r="B6" s="11" t="s">
        <v>11</v>
      </c>
      <c r="C6" s="2"/>
      <c r="D6" s="2"/>
      <c r="E6" s="18"/>
      <c r="F6" s="18"/>
      <c r="G6" s="18"/>
      <c r="H6" s="18"/>
      <c r="I6" s="18"/>
      <c r="J6" s="18"/>
      <c r="K6" s="18"/>
      <c r="L6" s="1"/>
    </row>
    <row r="7" spans="1:12" ht="12.75" customHeight="1" x14ac:dyDescent="0.25">
      <c r="A7" s="13">
        <v>4</v>
      </c>
      <c r="B7" s="11" t="s">
        <v>12</v>
      </c>
      <c r="C7" s="2"/>
      <c r="D7" s="2"/>
      <c r="E7" s="18"/>
      <c r="F7" s="18"/>
      <c r="G7" s="18"/>
      <c r="H7" s="18"/>
      <c r="I7" s="18"/>
      <c r="J7" s="18"/>
      <c r="K7" s="18"/>
      <c r="L7" s="1"/>
    </row>
    <row r="8" spans="1:12" ht="12.75" customHeight="1" x14ac:dyDescent="0.25">
      <c r="A8" s="13">
        <v>5</v>
      </c>
      <c r="B8" s="11" t="s">
        <v>13</v>
      </c>
      <c r="C8" s="2"/>
      <c r="D8" s="2"/>
      <c r="E8" s="18"/>
      <c r="F8" s="18"/>
      <c r="G8" s="18"/>
      <c r="H8" s="18"/>
      <c r="I8" s="18"/>
      <c r="J8" s="18"/>
      <c r="K8" s="18"/>
      <c r="L8" s="1"/>
    </row>
    <row r="9" spans="1:12" ht="12.75" customHeight="1" x14ac:dyDescent="0.25">
      <c r="A9" s="13">
        <v>6</v>
      </c>
      <c r="B9" s="11" t="s">
        <v>14</v>
      </c>
      <c r="C9" s="2"/>
      <c r="D9" s="2"/>
      <c r="E9" s="18"/>
      <c r="F9" s="18"/>
      <c r="G9" s="18"/>
      <c r="H9" s="18"/>
      <c r="I9" s="18"/>
      <c r="J9" s="18"/>
      <c r="K9" s="18"/>
      <c r="L9" s="1"/>
    </row>
    <row r="10" spans="1:12" ht="12.75" customHeight="1" x14ac:dyDescent="0.25">
      <c r="A10" s="13">
        <v>7</v>
      </c>
      <c r="B10" s="11" t="s">
        <v>15</v>
      </c>
      <c r="C10" s="2"/>
      <c r="D10" s="2"/>
      <c r="E10" s="2"/>
      <c r="F10" s="2"/>
      <c r="G10" s="2"/>
      <c r="H10" s="2"/>
      <c r="I10" s="2"/>
      <c r="J10" s="2"/>
      <c r="K10" s="2"/>
      <c r="L10" s="1"/>
    </row>
    <row r="11" spans="1:12" ht="12.75" customHeight="1" x14ac:dyDescent="0.25">
      <c r="A11" s="13">
        <v>8</v>
      </c>
      <c r="B11" s="11" t="s">
        <v>16</v>
      </c>
      <c r="C11" s="2"/>
      <c r="D11" s="2"/>
      <c r="E11" s="2"/>
      <c r="F11" s="2"/>
      <c r="G11" s="2"/>
      <c r="H11" s="2"/>
      <c r="I11" s="2"/>
      <c r="J11" s="2"/>
      <c r="K11" s="2"/>
      <c r="L11" s="1"/>
    </row>
    <row r="12" spans="1:12" ht="12.75" customHeight="1" x14ac:dyDescent="0.25">
      <c r="A12" s="13">
        <v>9</v>
      </c>
      <c r="B12" s="11" t="s">
        <v>17</v>
      </c>
      <c r="C12" s="2"/>
      <c r="D12" s="2"/>
      <c r="E12" s="2"/>
      <c r="F12" s="2"/>
      <c r="G12" s="2"/>
      <c r="H12" s="2"/>
      <c r="I12" s="2"/>
      <c r="J12" s="2"/>
      <c r="K12" s="2"/>
      <c r="L12" s="1"/>
    </row>
    <row r="13" spans="1:12" ht="12.75" customHeight="1" x14ac:dyDescent="0.25">
      <c r="A13" s="13">
        <v>10</v>
      </c>
      <c r="B13" s="11" t="s">
        <v>18</v>
      </c>
      <c r="C13" s="2"/>
      <c r="D13" s="2"/>
      <c r="E13" s="2"/>
      <c r="F13" s="2"/>
      <c r="G13" s="2"/>
      <c r="H13" s="2"/>
      <c r="I13" s="2"/>
      <c r="J13" s="2"/>
      <c r="K13" s="2"/>
      <c r="L13" s="1"/>
    </row>
    <row r="14" spans="1:12" x14ac:dyDescent="0.25">
      <c r="A14" s="14">
        <v>11</v>
      </c>
      <c r="B14" s="11" t="s">
        <v>19</v>
      </c>
      <c r="C14" s="1"/>
      <c r="D14" s="1"/>
      <c r="E14" s="1"/>
      <c r="F14" s="1"/>
      <c r="G14" s="1"/>
      <c r="H14" s="1"/>
      <c r="I14" s="1"/>
      <c r="J14" s="1"/>
      <c r="K14" s="1"/>
      <c r="L14" s="1"/>
    </row>
    <row r="15" spans="1:12" x14ac:dyDescent="0.25">
      <c r="A15" s="13">
        <v>12</v>
      </c>
      <c r="B15" s="11" t="s">
        <v>20</v>
      </c>
      <c r="C15" s="1"/>
      <c r="D15" s="1"/>
      <c r="E15" s="1"/>
      <c r="F15" s="1"/>
      <c r="G15" s="1"/>
      <c r="H15" s="1"/>
      <c r="I15" s="1"/>
      <c r="J15" s="1"/>
      <c r="K15" s="1"/>
      <c r="L15" s="1"/>
    </row>
    <row r="16" spans="1:12" s="12" customFormat="1" x14ac:dyDescent="0.25">
      <c r="A16" s="13">
        <v>13</v>
      </c>
      <c r="B16" s="11" t="s">
        <v>21</v>
      </c>
    </row>
    <row r="17" spans="1:12" x14ac:dyDescent="0.25">
      <c r="A17" s="13">
        <v>14</v>
      </c>
      <c r="B17" s="11" t="s">
        <v>22</v>
      </c>
      <c r="C17" s="1"/>
      <c r="D17" s="1"/>
      <c r="E17" s="1"/>
      <c r="F17" s="1"/>
      <c r="G17" s="1"/>
      <c r="H17" s="1"/>
      <c r="I17" s="1"/>
      <c r="J17" s="1"/>
      <c r="K17" s="1"/>
      <c r="L17" s="1"/>
    </row>
    <row r="18" spans="1:12" x14ac:dyDescent="0.25">
      <c r="A18" s="13">
        <v>15</v>
      </c>
      <c r="B18" s="11" t="s">
        <v>23</v>
      </c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2" x14ac:dyDescent="0.25">
      <c r="A19" s="13">
        <v>16</v>
      </c>
      <c r="B19" s="11" t="s">
        <v>24</v>
      </c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2" x14ac:dyDescent="0.25">
      <c r="A20" s="13">
        <v>17</v>
      </c>
      <c r="B20" s="11" t="s">
        <v>25</v>
      </c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2" x14ac:dyDescent="0.25">
      <c r="A21" s="13">
        <v>18</v>
      </c>
      <c r="B21" s="11" t="s">
        <v>26</v>
      </c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2" x14ac:dyDescent="0.25">
      <c r="A22" s="13">
        <v>19</v>
      </c>
      <c r="B22" s="11" t="s">
        <v>27</v>
      </c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2" x14ac:dyDescent="0.25">
      <c r="A23" s="13">
        <v>20</v>
      </c>
      <c r="B23" s="11" t="s">
        <v>28</v>
      </c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2" x14ac:dyDescent="0.25">
      <c r="A24" s="13">
        <v>21</v>
      </c>
      <c r="B24" s="11" t="s">
        <v>29</v>
      </c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2" x14ac:dyDescent="0.25">
      <c r="A25" s="13">
        <v>22</v>
      </c>
      <c r="B25" s="11" t="s">
        <v>30</v>
      </c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2" x14ac:dyDescent="0.25">
      <c r="A26" s="13">
        <v>23</v>
      </c>
      <c r="B26" s="11" t="s">
        <v>31</v>
      </c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2" x14ac:dyDescent="0.25">
      <c r="A27" s="13">
        <v>24</v>
      </c>
      <c r="B27" s="11" t="s">
        <v>32</v>
      </c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2" x14ac:dyDescent="0.25">
      <c r="A28" s="13">
        <v>25</v>
      </c>
      <c r="B28" s="11" t="s">
        <v>33</v>
      </c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2" x14ac:dyDescent="0.25">
      <c r="A29" s="13">
        <v>26</v>
      </c>
      <c r="B29" s="11" t="s">
        <v>34</v>
      </c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2" x14ac:dyDescent="0.25">
      <c r="A30" s="13">
        <v>27</v>
      </c>
      <c r="B30" s="11" t="s">
        <v>35</v>
      </c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2" x14ac:dyDescent="0.25">
      <c r="A31" s="13">
        <v>28</v>
      </c>
      <c r="B31" s="11" t="s">
        <v>36</v>
      </c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2" x14ac:dyDescent="0.25">
      <c r="A32" s="13">
        <v>29</v>
      </c>
      <c r="B32" s="11" t="s">
        <v>37</v>
      </c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4" x14ac:dyDescent="0.25">
      <c r="A33" s="13">
        <v>30</v>
      </c>
      <c r="B33" s="11" t="s">
        <v>38</v>
      </c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4" x14ac:dyDescent="0.25">
      <c r="A34" s="13">
        <v>31</v>
      </c>
      <c r="B34" s="11" t="s">
        <v>40</v>
      </c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4" x14ac:dyDescent="0.25">
      <c r="A35" s="13">
        <v>32</v>
      </c>
      <c r="B35" s="11" t="s">
        <v>41</v>
      </c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4" x14ac:dyDescent="0.25">
      <c r="A36" s="13">
        <v>33</v>
      </c>
      <c r="B36" s="11" t="s">
        <v>42</v>
      </c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4" x14ac:dyDescent="0.25">
      <c r="A37" s="13">
        <v>34</v>
      </c>
      <c r="B37" s="11" t="s">
        <v>43</v>
      </c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4" x14ac:dyDescent="0.25">
      <c r="A38" s="13">
        <v>35</v>
      </c>
      <c r="B38" s="11" t="s">
        <v>44</v>
      </c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4" x14ac:dyDescent="0.25">
      <c r="A39" s="13">
        <v>36</v>
      </c>
      <c r="B39" s="11" t="s">
        <v>45</v>
      </c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4" x14ac:dyDescent="0.25">
      <c r="A40" s="13">
        <v>37</v>
      </c>
      <c r="B40" s="11" t="s">
        <v>39</v>
      </c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4" ht="15.75" thickBot="1" x14ac:dyDescent="0.3">
      <c r="A41" s="3"/>
      <c r="B41" s="3"/>
      <c r="C41" s="3"/>
      <c r="D41" s="3"/>
      <c r="E41" s="3"/>
      <c r="F41" s="3"/>
      <c r="G41" s="1"/>
      <c r="H41" s="1"/>
      <c r="I41" s="1"/>
      <c r="J41" s="1"/>
      <c r="K41" s="1"/>
      <c r="L41" s="1"/>
    </row>
    <row r="42" spans="1:14" x14ac:dyDescent="0.25">
      <c r="A42" s="4" t="s">
        <v>1</v>
      </c>
      <c r="B42" s="4" t="s">
        <v>46</v>
      </c>
      <c r="C42" s="4" t="s">
        <v>47</v>
      </c>
      <c r="D42" s="4" t="s">
        <v>0</v>
      </c>
      <c r="E42" s="4" t="s">
        <v>6</v>
      </c>
      <c r="F42" s="4" t="s">
        <v>8</v>
      </c>
      <c r="G42" s="4"/>
      <c r="H42" s="4"/>
      <c r="I42" s="4"/>
      <c r="J42" s="4"/>
      <c r="K42" s="4"/>
      <c r="L42" s="4"/>
    </row>
    <row r="43" spans="1:14" x14ac:dyDescent="0.25">
      <c r="A43" s="10" t="s">
        <v>48</v>
      </c>
      <c r="B43" s="15" t="e">
        <f>COUNTIFS([1]RawData!$F$2:$F$846,"1", [1]RawData!$D$2:$D$846, "Filled")</f>
        <v>#VALUE!</v>
      </c>
      <c r="C43" s="15" t="e">
        <f>COUNTIFS([1]RawData!$F$2:$F$846,"1", [1]RawData!$D$2:$D$846, "Failed To Fill")</f>
        <v>#VALUE!</v>
      </c>
      <c r="D43" s="15" t="e">
        <f>SUM(B43:C43)</f>
        <v>#VALUE!</v>
      </c>
      <c r="E43" s="10">
        <v>1</v>
      </c>
      <c r="F43" s="8" t="str">
        <f>INDEX($A$4:$B$40,MATCH(E43,$A$4:$A$40,0),2)</f>
        <v>7/29/13 – 8/2/13</v>
      </c>
      <c r="G43" s="9"/>
      <c r="H43" s="9"/>
      <c r="I43" s="5"/>
      <c r="J43" s="5" t="s">
        <v>48</v>
      </c>
      <c r="K43" s="5">
        <v>0</v>
      </c>
      <c r="L43" s="5">
        <v>1</v>
      </c>
      <c r="M43" s="1">
        <v>1</v>
      </c>
      <c r="N43" s="1" t="s">
        <v>9</v>
      </c>
    </row>
    <row r="44" spans="1:14" x14ac:dyDescent="0.25">
      <c r="A44" s="10" t="s">
        <v>48</v>
      </c>
      <c r="B44" s="15" t="e">
        <f>COUNTIFS([1]RawData!$F$2:$F$846,"2", [1]RawData!$D$2:$D$846, "Filled")</f>
        <v>#VALUE!</v>
      </c>
      <c r="C44" s="10" t="e">
        <f>COUNTIFS([1]RawData!$F$2:$F$846,"2", [1]RawData!$D$2:$D$846, "Failed To Fill")</f>
        <v>#VALUE!</v>
      </c>
      <c r="D44" s="15" t="e">
        <f t="shared" ref="D44:D107" si="0">SUM(B44:C44)</f>
        <v>#VALUE!</v>
      </c>
      <c r="E44" s="10">
        <v>2</v>
      </c>
      <c r="F44" s="8" t="str">
        <f t="shared" ref="F44:F107" si="1">INDEX($A$4:$B$40,MATCH(E44,$A$4:$A$40,0),2)</f>
        <v>8/5/13 – 8/9/13</v>
      </c>
      <c r="G44" s="9"/>
      <c r="H44" s="9"/>
      <c r="I44" s="5"/>
      <c r="J44" s="5" t="s">
        <v>48</v>
      </c>
      <c r="K44" s="5">
        <v>13</v>
      </c>
      <c r="L44" s="5">
        <v>1</v>
      </c>
      <c r="M44" s="1">
        <v>14</v>
      </c>
      <c r="N44" s="1" t="s">
        <v>10</v>
      </c>
    </row>
    <row r="45" spans="1:14" x14ac:dyDescent="0.25">
      <c r="A45" s="10" t="s">
        <v>48</v>
      </c>
      <c r="B45" s="15" t="e">
        <f>COUNTIFS([1]RawData!$F$2:$F$846,"3", [1]RawData!$D$2:$D$846, "Filled")</f>
        <v>#VALUE!</v>
      </c>
      <c r="C45" s="10" t="e">
        <f>COUNTIFS([1]RawData!$F$2:$F$846,"3", [1]RawData!$D$2:$D$846, "Failed To Fill")</f>
        <v>#VALUE!</v>
      </c>
      <c r="D45" s="15" t="e">
        <f t="shared" si="0"/>
        <v>#VALUE!</v>
      </c>
      <c r="E45" s="10">
        <v>3</v>
      </c>
      <c r="F45" s="8" t="str">
        <f t="shared" si="1"/>
        <v>8/12/13 – 8/16/13</v>
      </c>
      <c r="G45" s="9"/>
      <c r="H45" s="9"/>
      <c r="I45" s="5"/>
      <c r="J45" s="5" t="s">
        <v>48</v>
      </c>
      <c r="K45" s="5">
        <v>23</v>
      </c>
      <c r="L45" s="5">
        <v>1</v>
      </c>
      <c r="M45" s="1">
        <v>24</v>
      </c>
      <c r="N45" s="1" t="s">
        <v>11</v>
      </c>
    </row>
    <row r="46" spans="1:14" x14ac:dyDescent="0.25">
      <c r="A46" s="10" t="s">
        <v>48</v>
      </c>
      <c r="B46" s="10" t="e">
        <f>COUNTIFS([1]RawData!$F$2:$F$846,"4", [1]RawData!$D$2:$D$846, "Filled")</f>
        <v>#VALUE!</v>
      </c>
      <c r="C46" s="10" t="e">
        <f>COUNTIFS([1]RawData!$F$2:$F$846,"4", [1]RawData!$D$2:$D$846, "Failed To Fill")</f>
        <v>#VALUE!</v>
      </c>
      <c r="D46" s="15" t="e">
        <f t="shared" si="0"/>
        <v>#VALUE!</v>
      </c>
      <c r="E46" s="10">
        <v>4</v>
      </c>
      <c r="F46" s="8" t="str">
        <f t="shared" si="1"/>
        <v>8/19/13 – 8/23/13</v>
      </c>
      <c r="G46" s="9"/>
      <c r="H46" s="9"/>
      <c r="I46" s="5"/>
      <c r="J46" s="5" t="s">
        <v>48</v>
      </c>
      <c r="K46" s="5">
        <v>18</v>
      </c>
      <c r="L46" s="5">
        <v>6</v>
      </c>
      <c r="M46" s="1">
        <v>24</v>
      </c>
      <c r="N46" s="1" t="s">
        <v>12</v>
      </c>
    </row>
    <row r="47" spans="1:14" x14ac:dyDescent="0.25">
      <c r="A47" s="10" t="s">
        <v>48</v>
      </c>
      <c r="B47" s="10" t="e">
        <f>COUNTIFS([1]RawData!$F$2:$F$846,"5", [1]RawData!$D$2:$D$846, "Filled")</f>
        <v>#VALUE!</v>
      </c>
      <c r="C47" s="10" t="e">
        <f>COUNTIFS([1]RawData!$F$2:$F$846,"5", [1]RawData!$D$2:$D$846, "Failed To Fill")</f>
        <v>#VALUE!</v>
      </c>
      <c r="D47" s="15" t="e">
        <f t="shared" si="0"/>
        <v>#VALUE!</v>
      </c>
      <c r="E47" s="10">
        <v>5</v>
      </c>
      <c r="F47" s="8" t="str">
        <f t="shared" si="1"/>
        <v>8/26/13 – 8/30/13</v>
      </c>
      <c r="G47" s="9"/>
      <c r="H47" s="9"/>
      <c r="I47" s="5"/>
      <c r="J47" s="5" t="s">
        <v>48</v>
      </c>
      <c r="K47" s="5">
        <v>23</v>
      </c>
      <c r="L47" s="5">
        <v>10</v>
      </c>
      <c r="M47" s="1">
        <v>33</v>
      </c>
      <c r="N47" s="1" t="s">
        <v>13</v>
      </c>
    </row>
    <row r="48" spans="1:14" x14ac:dyDescent="0.25">
      <c r="A48" s="10" t="s">
        <v>48</v>
      </c>
      <c r="B48" s="10" t="e">
        <f>COUNTIFS([1]RawData!$F$2:$F$846,"6", [1]RawData!$D$2:$D$846, "Filled")</f>
        <v>#VALUE!</v>
      </c>
      <c r="C48" s="10" t="e">
        <f>COUNTIFS([1]RawData!$F$2:$F$846,"6", [1]RawData!$D$2:$D$846, "Failed To Fill")</f>
        <v>#VALUE!</v>
      </c>
      <c r="D48" s="15" t="e">
        <f t="shared" si="0"/>
        <v>#VALUE!</v>
      </c>
      <c r="E48" s="10">
        <v>6</v>
      </c>
      <c r="F48" s="8" t="str">
        <f t="shared" si="1"/>
        <v>9/3/13 – 9/6/13</v>
      </c>
      <c r="G48" s="9"/>
      <c r="H48" s="9"/>
      <c r="I48" s="5"/>
      <c r="J48" s="5" t="s">
        <v>48</v>
      </c>
      <c r="K48" s="5">
        <v>23</v>
      </c>
      <c r="L48" s="5">
        <v>5</v>
      </c>
      <c r="M48" s="1">
        <v>28</v>
      </c>
      <c r="N48" s="1" t="s">
        <v>14</v>
      </c>
    </row>
    <row r="49" spans="1:14" x14ac:dyDescent="0.25">
      <c r="A49" s="10" t="s">
        <v>48</v>
      </c>
      <c r="B49" s="10" t="e">
        <f>COUNTIFS([1]RawData!$F$2:$F$846,"7", [1]RawData!$D$2:$D$846, "Filled")</f>
        <v>#VALUE!</v>
      </c>
      <c r="C49" s="10" t="e">
        <f>COUNTIFS([1]RawData!$F$2:$F$846,"7", [1]RawData!$D$2:$D$846, "Failed To Fill")</f>
        <v>#VALUE!</v>
      </c>
      <c r="D49" s="15" t="e">
        <f t="shared" si="0"/>
        <v>#VALUE!</v>
      </c>
      <c r="E49" s="10">
        <v>7</v>
      </c>
      <c r="F49" s="8" t="str">
        <f t="shared" si="1"/>
        <v>9/9/13 – 9/13/13</v>
      </c>
      <c r="G49" s="9"/>
      <c r="H49" s="9"/>
      <c r="I49" s="5"/>
      <c r="J49" s="5" t="s">
        <v>48</v>
      </c>
      <c r="K49" s="5">
        <v>16</v>
      </c>
      <c r="L49" s="5">
        <v>15</v>
      </c>
      <c r="M49" s="1">
        <v>31</v>
      </c>
      <c r="N49" s="1" t="s">
        <v>15</v>
      </c>
    </row>
    <row r="50" spans="1:14" x14ac:dyDescent="0.25">
      <c r="A50" s="10" t="s">
        <v>48</v>
      </c>
      <c r="B50" s="16" t="e">
        <f>COUNTIFS([1]RawData!$F$2:$F$846,"8", [1]RawData!$D$2:$D$846, "Filled")</f>
        <v>#VALUE!</v>
      </c>
      <c r="C50" s="16" t="e">
        <f>COUNTIFS([1]RawData!$F$2:$F$846,"8", [1]RawData!$D$2:$D$846, "Failed To Fill")</f>
        <v>#VALUE!</v>
      </c>
      <c r="D50" s="15" t="e">
        <f t="shared" si="0"/>
        <v>#VALUE!</v>
      </c>
      <c r="E50" s="10">
        <v>8</v>
      </c>
      <c r="F50" s="8" t="str">
        <f t="shared" si="1"/>
        <v>9/16/13 – 9/20/13</v>
      </c>
      <c r="G50" s="9"/>
      <c r="H50" s="9"/>
      <c r="I50" s="5"/>
      <c r="J50" s="5" t="s">
        <v>48</v>
      </c>
      <c r="K50" s="5">
        <v>22</v>
      </c>
      <c r="L50" s="5">
        <v>7</v>
      </c>
      <c r="M50" s="1">
        <v>29</v>
      </c>
      <c r="N50" s="1" t="s">
        <v>16</v>
      </c>
    </row>
    <row r="51" spans="1:14" x14ac:dyDescent="0.25">
      <c r="A51" s="10" t="s">
        <v>48</v>
      </c>
      <c r="B51" s="10" t="e">
        <f>COUNTIFS([1]RawData!$F$2:$F$846,"9", [1]RawData!$D$2:$D$846, "Filled")</f>
        <v>#VALUE!</v>
      </c>
      <c r="C51" s="10" t="e">
        <f>COUNTIFS([1]RawData!$F$2:$F$846,"9", [1]RawData!$D$2:$D$846, "Failed To Fill")</f>
        <v>#VALUE!</v>
      </c>
      <c r="D51" s="15" t="e">
        <f t="shared" si="0"/>
        <v>#VALUE!</v>
      </c>
      <c r="E51" s="10">
        <v>9</v>
      </c>
      <c r="F51" s="8" t="str">
        <f t="shared" si="1"/>
        <v>9/23/13 – 9/27/13</v>
      </c>
      <c r="G51" s="9"/>
      <c r="H51" s="9"/>
      <c r="I51" s="5"/>
      <c r="J51" s="5" t="s">
        <v>48</v>
      </c>
      <c r="K51" s="5">
        <v>20</v>
      </c>
      <c r="L51" s="5">
        <v>3</v>
      </c>
      <c r="M51" s="1">
        <v>23</v>
      </c>
      <c r="N51" s="1" t="s">
        <v>17</v>
      </c>
    </row>
    <row r="52" spans="1:14" x14ac:dyDescent="0.25">
      <c r="A52" s="10" t="s">
        <v>48</v>
      </c>
      <c r="B52" s="10" t="e">
        <f>COUNTIFS([1]RawData!$F$2:$F$846,"10", [1]RawData!$D$2:$D$846, "Filled")</f>
        <v>#VALUE!</v>
      </c>
      <c r="C52" s="10" t="e">
        <f>COUNTIFS([1]RawData!$F$2:$F$846,"10", [1]RawData!$D$2:$D$846, "Failed To Fill")</f>
        <v>#VALUE!</v>
      </c>
      <c r="D52" s="15" t="e">
        <f t="shared" si="0"/>
        <v>#VALUE!</v>
      </c>
      <c r="E52" s="10">
        <v>10</v>
      </c>
      <c r="F52" s="8" t="str">
        <f t="shared" si="1"/>
        <v>9/30/13 – 10/4/13</v>
      </c>
      <c r="G52" s="9"/>
      <c r="H52" s="9"/>
      <c r="I52" s="5"/>
      <c r="J52" s="5" t="s">
        <v>48</v>
      </c>
      <c r="K52" s="5">
        <v>10</v>
      </c>
      <c r="L52" s="5">
        <v>0</v>
      </c>
      <c r="M52" s="1">
        <v>10</v>
      </c>
      <c r="N52" s="1" t="s">
        <v>18</v>
      </c>
    </row>
    <row r="53" spans="1:14" x14ac:dyDescent="0.25">
      <c r="A53" s="10" t="s">
        <v>48</v>
      </c>
      <c r="B53" s="10" t="e">
        <f>COUNTIFS([1]RawData!$F$2:$F$846,"11", [1]RawData!$D$2:$D$846, "Filled")</f>
        <v>#VALUE!</v>
      </c>
      <c r="C53" s="10" t="e">
        <f>COUNTIFS([1]RawData!$F$2:$F$846,"11", [1]RawData!$D$2:$D$846, "Failed To Fill")</f>
        <v>#VALUE!</v>
      </c>
      <c r="D53" s="15" t="e">
        <f t="shared" si="0"/>
        <v>#VALUE!</v>
      </c>
      <c r="E53" s="10">
        <v>11</v>
      </c>
      <c r="F53" s="8" t="str">
        <f t="shared" si="1"/>
        <v>10/7/13 – 10/8/13</v>
      </c>
      <c r="G53" s="9"/>
      <c r="H53" s="9"/>
      <c r="I53" s="5"/>
      <c r="J53" s="5" t="s">
        <v>48</v>
      </c>
      <c r="K53" s="5">
        <v>20</v>
      </c>
      <c r="L53" s="5">
        <v>3</v>
      </c>
      <c r="M53" s="1">
        <v>23</v>
      </c>
      <c r="N53" s="1" t="s">
        <v>19</v>
      </c>
    </row>
    <row r="54" spans="1:14" x14ac:dyDescent="0.25">
      <c r="A54" s="10" t="s">
        <v>48</v>
      </c>
      <c r="B54" s="10" t="e">
        <f>COUNTIFS([1]RawData!$F$2:$F$846,"12", [1]RawData!$D$2:$D$846, "Filled")</f>
        <v>#VALUE!</v>
      </c>
      <c r="C54" s="10" t="e">
        <f>COUNTIFS([1]RawData!$F$2:$F$846,"12", [1]RawData!$D$2:$D$846, "Failed To Fill")</f>
        <v>#VALUE!</v>
      </c>
      <c r="D54" s="15" t="e">
        <f t="shared" si="0"/>
        <v>#VALUE!</v>
      </c>
      <c r="E54" s="10">
        <v>12</v>
      </c>
      <c r="F54" s="8" t="str">
        <f t="shared" si="1"/>
        <v>10/15/13 – 10/18/13</v>
      </c>
      <c r="G54" s="9"/>
      <c r="H54" s="9"/>
      <c r="I54" s="5"/>
      <c r="J54" s="5" t="s">
        <v>48</v>
      </c>
      <c r="K54" s="5">
        <v>22</v>
      </c>
      <c r="L54" s="5">
        <v>2</v>
      </c>
      <c r="M54" s="1">
        <v>24</v>
      </c>
      <c r="N54" s="1" t="s">
        <v>20</v>
      </c>
    </row>
    <row r="55" spans="1:14" x14ac:dyDescent="0.25">
      <c r="A55" s="10" t="s">
        <v>48</v>
      </c>
      <c r="B55" s="10" t="e">
        <f>COUNTIFS([1]RawData!$F$2:$F$846,"13", [1]RawData!$D$2:$D$846, "Filled")</f>
        <v>#VALUE!</v>
      </c>
      <c r="C55" s="10" t="e">
        <f>COUNTIFS([1]RawData!$F$2:$F$846,"13", [1]RawData!$D$2:$D$846, "Failed To Fill")</f>
        <v>#VALUE!</v>
      </c>
      <c r="D55" s="15" t="e">
        <f t="shared" si="0"/>
        <v>#VALUE!</v>
      </c>
      <c r="E55" s="10">
        <v>13</v>
      </c>
      <c r="F55" s="8" t="str">
        <f t="shared" si="1"/>
        <v>10/21/13 – 10/25/13</v>
      </c>
      <c r="G55" s="9"/>
      <c r="H55" s="9"/>
      <c r="I55" s="5"/>
      <c r="J55" s="5" t="s">
        <v>48</v>
      </c>
      <c r="K55" s="5">
        <v>26</v>
      </c>
      <c r="L55" s="5">
        <v>11</v>
      </c>
      <c r="M55" s="1">
        <v>37</v>
      </c>
      <c r="N55" s="1" t="s">
        <v>21</v>
      </c>
    </row>
    <row r="56" spans="1:14" x14ac:dyDescent="0.25">
      <c r="A56" s="10" t="s">
        <v>48</v>
      </c>
      <c r="B56" s="10" t="e">
        <f>COUNTIFS([1]RawData!$F$2:$F$846,"14", [1]RawData!$D$2:$D$846, "Filled")</f>
        <v>#VALUE!</v>
      </c>
      <c r="C56" s="10" t="e">
        <f>COUNTIFS([1]RawData!$F$2:$F$846,"14", [1]RawData!$D$2:$D$846, "Failed To Fill")</f>
        <v>#VALUE!</v>
      </c>
      <c r="D56" s="15" t="e">
        <f t="shared" si="0"/>
        <v>#VALUE!</v>
      </c>
      <c r="E56" s="10">
        <v>14</v>
      </c>
      <c r="F56" s="8" t="str">
        <f t="shared" si="1"/>
        <v>10/28/13 – 11/1/13</v>
      </c>
      <c r="G56" s="9"/>
      <c r="H56" s="9"/>
      <c r="I56" s="5"/>
      <c r="J56" s="5" t="s">
        <v>48</v>
      </c>
      <c r="K56" s="5">
        <v>17</v>
      </c>
      <c r="L56" s="5">
        <v>6</v>
      </c>
      <c r="M56" s="1">
        <v>23</v>
      </c>
      <c r="N56" s="1" t="s">
        <v>22</v>
      </c>
    </row>
    <row r="57" spans="1:14" x14ac:dyDescent="0.25">
      <c r="A57" s="10" t="s">
        <v>48</v>
      </c>
      <c r="B57" s="10" t="e">
        <f>COUNTIFS([1]RawData!$F$2:$F$846,"15", [1]RawData!$D$2:$D$846, "Filled")</f>
        <v>#VALUE!</v>
      </c>
      <c r="C57" s="10" t="e">
        <f>COUNTIFS([1]RawData!$F$2:$F$846,"15", [1]RawData!$D$2:$D$846, "Failed To Fill")</f>
        <v>#VALUE!</v>
      </c>
      <c r="D57" s="15" t="e">
        <f t="shared" si="0"/>
        <v>#VALUE!</v>
      </c>
      <c r="E57" s="10">
        <v>15</v>
      </c>
      <c r="F57" s="8" t="str">
        <f t="shared" si="1"/>
        <v>11/4/13 – 11/8/13</v>
      </c>
      <c r="G57" s="9"/>
      <c r="H57" s="9"/>
      <c r="I57" s="5"/>
      <c r="J57" s="5" t="s">
        <v>48</v>
      </c>
      <c r="K57" s="5">
        <v>21</v>
      </c>
      <c r="L57" s="5">
        <v>0</v>
      </c>
      <c r="M57" s="1">
        <v>21</v>
      </c>
      <c r="N57" s="1" t="s">
        <v>23</v>
      </c>
    </row>
    <row r="58" spans="1:14" x14ac:dyDescent="0.25">
      <c r="A58" s="10" t="s">
        <v>48</v>
      </c>
      <c r="B58" s="10" t="e">
        <f>COUNTIFS([1]RawData!$F$2:$F$846,"16", [1]RawData!$D$2:$D$846, "Filled")</f>
        <v>#VALUE!</v>
      </c>
      <c r="C58" s="10" t="e">
        <f>COUNTIFS([1]RawData!$F$2:$F$846,"16", [1]RawData!$D$2:$D$846, "Failed To Fill")</f>
        <v>#VALUE!</v>
      </c>
      <c r="D58" s="15" t="e">
        <f t="shared" si="0"/>
        <v>#VALUE!</v>
      </c>
      <c r="E58" s="10">
        <v>16</v>
      </c>
      <c r="F58" s="8" t="str">
        <f t="shared" si="1"/>
        <v>11/12/13 – 11/15/13</v>
      </c>
      <c r="G58" s="9"/>
      <c r="H58" s="9"/>
      <c r="I58" s="5"/>
      <c r="J58" s="5" t="s">
        <v>48</v>
      </c>
      <c r="K58" s="5">
        <v>27</v>
      </c>
      <c r="L58" s="5">
        <v>12</v>
      </c>
      <c r="M58" s="1">
        <v>39</v>
      </c>
      <c r="N58" s="1" t="s">
        <v>24</v>
      </c>
    </row>
    <row r="59" spans="1:14" x14ac:dyDescent="0.25">
      <c r="A59" s="10" t="s">
        <v>48</v>
      </c>
      <c r="B59" s="10" t="e">
        <f>COUNTIFS([1]RawData!$F$2:$F$846,"17", [1]RawData!$D$2:$D$846, "Filled")</f>
        <v>#VALUE!</v>
      </c>
      <c r="C59" s="10" t="e">
        <f>COUNTIFS([1]RawData!$F$2:$F$846,"17", [1]RawData!$D$2:$D$846, "Failed To Fill")</f>
        <v>#VALUE!</v>
      </c>
      <c r="D59" s="15" t="e">
        <f t="shared" si="0"/>
        <v>#VALUE!</v>
      </c>
      <c r="E59" s="10">
        <v>17</v>
      </c>
      <c r="F59" s="8" t="str">
        <f t="shared" si="1"/>
        <v>11/18/13 – 11/22/13</v>
      </c>
      <c r="G59" s="9"/>
      <c r="H59" s="9"/>
      <c r="I59" s="5"/>
      <c r="J59" s="5" t="s">
        <v>48</v>
      </c>
      <c r="K59" s="5">
        <v>11</v>
      </c>
      <c r="L59" s="5">
        <v>7</v>
      </c>
      <c r="M59" s="1">
        <v>18</v>
      </c>
      <c r="N59" s="1" t="s">
        <v>25</v>
      </c>
    </row>
    <row r="60" spans="1:14" x14ac:dyDescent="0.25">
      <c r="A60" s="10" t="s">
        <v>48</v>
      </c>
      <c r="B60" s="10" t="e">
        <f>COUNTIFS([1]RawData!$F$2:$F$846,"18", [1]RawData!$D$2:$D$846, "Filled")</f>
        <v>#VALUE!</v>
      </c>
      <c r="C60" s="10" t="e">
        <f>COUNTIFS([1]RawData!$F$2:$F$846,"18", [1]RawData!$D$2:$D$846, "Failed To Fill")</f>
        <v>#VALUE!</v>
      </c>
      <c r="D60" s="15" t="e">
        <f t="shared" si="0"/>
        <v>#VALUE!</v>
      </c>
      <c r="E60" s="10">
        <v>18</v>
      </c>
      <c r="F60" s="8" t="str">
        <f t="shared" si="1"/>
        <v>11/25/13 – 11/27/13</v>
      </c>
      <c r="J60" t="s">
        <v>48</v>
      </c>
      <c r="K60">
        <v>19</v>
      </c>
      <c r="L60">
        <v>2</v>
      </c>
      <c r="M60" s="1">
        <v>21</v>
      </c>
      <c r="N60" s="1" t="s">
        <v>26</v>
      </c>
    </row>
    <row r="61" spans="1:14" x14ac:dyDescent="0.25">
      <c r="A61" s="10" t="s">
        <v>48</v>
      </c>
      <c r="B61" s="10" t="e">
        <f>COUNTIFS([1]RawData!$F$2:$F$846,"19", [1]RawData!$D$2:$D$846, "Filled")</f>
        <v>#VALUE!</v>
      </c>
      <c r="C61" s="10" t="e">
        <f>COUNTIFS([1]RawData!$F$2:$F$846,"19", [1]RawData!$D$2:$D$846, "Failed To Fill")</f>
        <v>#VALUE!</v>
      </c>
      <c r="D61" s="15" t="e">
        <f t="shared" si="0"/>
        <v>#VALUE!</v>
      </c>
      <c r="E61" s="10">
        <v>19</v>
      </c>
      <c r="F61" s="8" t="str">
        <f t="shared" si="1"/>
        <v>12/2/13 – 12/6/13</v>
      </c>
      <c r="J61" t="s">
        <v>48</v>
      </c>
      <c r="K61">
        <v>17</v>
      </c>
      <c r="L61">
        <v>13</v>
      </c>
      <c r="M61" s="1">
        <v>30</v>
      </c>
      <c r="N61" s="1" t="s">
        <v>27</v>
      </c>
    </row>
    <row r="62" spans="1:14" x14ac:dyDescent="0.25">
      <c r="A62" s="10" t="s">
        <v>48</v>
      </c>
      <c r="B62" s="10" t="e">
        <f>COUNTIFS([1]RawData!$F$2:$F$846,"20", [1]RawData!$D$2:$D$846, "Filled")</f>
        <v>#VALUE!</v>
      </c>
      <c r="C62" s="10" t="e">
        <f>COUNTIFS([1]RawData!$F$2:$F$846,"20", [1]RawData!$D$2:$D$846, "Failed To Fill")</f>
        <v>#VALUE!</v>
      </c>
      <c r="D62" s="15" t="e">
        <f t="shared" si="0"/>
        <v>#VALUE!</v>
      </c>
      <c r="E62" s="10">
        <v>20</v>
      </c>
      <c r="F62" s="8" t="str">
        <f t="shared" si="1"/>
        <v>12/9/13 – 12/13/13</v>
      </c>
      <c r="J62" t="s">
        <v>48</v>
      </c>
      <c r="K62">
        <v>11</v>
      </c>
      <c r="L62">
        <v>5</v>
      </c>
      <c r="M62" s="1">
        <v>16</v>
      </c>
      <c r="N62" s="1" t="s">
        <v>28</v>
      </c>
    </row>
    <row r="63" spans="1:14" x14ac:dyDescent="0.25">
      <c r="A63" s="10" t="s">
        <v>48</v>
      </c>
      <c r="B63" s="10" t="e">
        <f>COUNTIFS([1]RawData!$F$2:$F$846,"21", [1]RawData!$D$2:$D$846, "Filled")</f>
        <v>#VALUE!</v>
      </c>
      <c r="C63" s="10" t="e">
        <f>COUNTIFS([1]RawData!$F$2:$F$846,"21", [1]RawData!$D$2:$D$846, "Failed To Fill")</f>
        <v>#VALUE!</v>
      </c>
      <c r="D63" s="15" t="e">
        <f t="shared" si="0"/>
        <v>#VALUE!</v>
      </c>
      <c r="E63" s="10">
        <v>21</v>
      </c>
      <c r="F63" s="8" t="str">
        <f t="shared" si="1"/>
        <v>12/16/13 – 12/19/13</v>
      </c>
      <c r="J63" t="s">
        <v>48</v>
      </c>
      <c r="K63">
        <v>0</v>
      </c>
      <c r="L63">
        <v>0</v>
      </c>
      <c r="M63" s="1">
        <v>0</v>
      </c>
      <c r="N63" s="1" t="s">
        <v>29</v>
      </c>
    </row>
    <row r="64" spans="1:14" x14ac:dyDescent="0.25">
      <c r="A64" s="10" t="s">
        <v>48</v>
      </c>
      <c r="B64" s="10" t="e">
        <f>COUNTIFS([1]RawData!$F$2:$F$846,"22", [1]RawData!$D$2:$D$846, "Filled")</f>
        <v>#VALUE!</v>
      </c>
      <c r="C64" s="10" t="e">
        <f>COUNTIFS([1]RawData!$F$2:$F$846,"22", [1]RawData!$D$2:$D$846, "Failed To Fill")</f>
        <v>#VALUE!</v>
      </c>
      <c r="D64" s="15" t="e">
        <f t="shared" si="0"/>
        <v>#VALUE!</v>
      </c>
      <c r="E64" s="10">
        <v>22</v>
      </c>
      <c r="F64" s="8" t="str">
        <f t="shared" si="1"/>
        <v>Winter Break</v>
      </c>
      <c r="J64" t="s">
        <v>48</v>
      </c>
      <c r="K64">
        <v>7</v>
      </c>
      <c r="L64">
        <v>1</v>
      </c>
      <c r="M64" s="1">
        <v>8</v>
      </c>
      <c r="N64" s="1" t="s">
        <v>30</v>
      </c>
    </row>
    <row r="65" spans="1:14" x14ac:dyDescent="0.25">
      <c r="A65" s="10" t="s">
        <v>48</v>
      </c>
      <c r="B65" s="10" t="e">
        <f>COUNTIFS([1]RawData!$F$2:$F$846,"23", [1]RawData!$D$2:$D$846, "Filled")</f>
        <v>#VALUE!</v>
      </c>
      <c r="C65" s="10" t="e">
        <f>COUNTIFS([1]RawData!$F$2:$F$846,"23", [1]RawData!$D$2:$D$846, "Failed To Fill")</f>
        <v>#VALUE!</v>
      </c>
      <c r="D65" s="15" t="e">
        <f t="shared" si="0"/>
        <v>#VALUE!</v>
      </c>
      <c r="E65" s="10">
        <v>23</v>
      </c>
      <c r="F65" s="8" t="str">
        <f t="shared" si="1"/>
        <v>1/6/14 – 1/10/14</v>
      </c>
      <c r="J65" t="s">
        <v>48</v>
      </c>
      <c r="K65">
        <v>23</v>
      </c>
      <c r="L65">
        <v>6</v>
      </c>
      <c r="M65" s="1">
        <v>29</v>
      </c>
      <c r="N65" s="1" t="s">
        <v>31</v>
      </c>
    </row>
    <row r="66" spans="1:14" x14ac:dyDescent="0.25">
      <c r="A66" s="10" t="s">
        <v>48</v>
      </c>
      <c r="B66" s="10" t="e">
        <f>COUNTIFS([1]RawData!$F$2:$F$846,"24", [1]RawData!$D$2:$D$846, "Filled")</f>
        <v>#VALUE!</v>
      </c>
      <c r="C66" s="10" t="e">
        <f>COUNTIFS([1]RawData!$F$2:$F$846,"24", [1]RawData!$D$2:$D$846, "Failed To Fill")</f>
        <v>#VALUE!</v>
      </c>
      <c r="D66" s="15" t="e">
        <f t="shared" si="0"/>
        <v>#VALUE!</v>
      </c>
      <c r="E66" s="10">
        <v>24</v>
      </c>
      <c r="F66" s="8" t="str">
        <f t="shared" si="1"/>
        <v>1/13/14 – 1/17/14</v>
      </c>
      <c r="J66" t="s">
        <v>48</v>
      </c>
      <c r="K66">
        <v>17</v>
      </c>
      <c r="L66">
        <v>5</v>
      </c>
      <c r="M66" s="1">
        <v>22</v>
      </c>
      <c r="N66" s="1" t="s">
        <v>32</v>
      </c>
    </row>
    <row r="67" spans="1:14" x14ac:dyDescent="0.25">
      <c r="A67" s="10" t="s">
        <v>48</v>
      </c>
      <c r="B67" s="10" t="e">
        <f>COUNTIFS([1]RawData!$F$2:$F$846,"25", [1]RawData!$D$2:$D$846, "Filled")</f>
        <v>#VALUE!</v>
      </c>
      <c r="C67" s="10" t="e">
        <f>COUNTIFS([1]RawData!$F$2:$F$846,"25", [1]RawData!$D$2:$D$846, "Failed To Fill")</f>
        <v>#VALUE!</v>
      </c>
      <c r="D67" s="15" t="e">
        <f t="shared" si="0"/>
        <v>#VALUE!</v>
      </c>
      <c r="E67" s="10">
        <v>25</v>
      </c>
      <c r="F67" s="8" t="str">
        <f t="shared" si="1"/>
        <v>1/21/14 – 1/24/14</v>
      </c>
      <c r="J67" t="s">
        <v>48</v>
      </c>
      <c r="K67">
        <v>23</v>
      </c>
      <c r="L67">
        <v>8</v>
      </c>
      <c r="M67" s="1">
        <v>31</v>
      </c>
      <c r="N67" s="1" t="s">
        <v>33</v>
      </c>
    </row>
    <row r="68" spans="1:14" x14ac:dyDescent="0.25">
      <c r="A68" s="10" t="s">
        <v>48</v>
      </c>
      <c r="B68" s="10" t="e">
        <f>COUNTIFS([1]RawData!$F$2:$F$846,"26", [1]RawData!$D$2:$D$846, "Filled")</f>
        <v>#VALUE!</v>
      </c>
      <c r="C68" s="10" t="e">
        <f>COUNTIFS([1]RawData!$F$2:$F$846,"26", [1]RawData!$D$2:$D$846, "Failed To Fill")</f>
        <v>#VALUE!</v>
      </c>
      <c r="D68" s="15" t="e">
        <f t="shared" si="0"/>
        <v>#VALUE!</v>
      </c>
      <c r="E68" s="10">
        <v>26</v>
      </c>
      <c r="F68" s="8" t="str">
        <f t="shared" si="1"/>
        <v>1/27/14 – 1/31/14</v>
      </c>
      <c r="J68" t="s">
        <v>48</v>
      </c>
      <c r="K68">
        <v>21</v>
      </c>
      <c r="L68">
        <v>5</v>
      </c>
      <c r="M68" s="1">
        <v>26</v>
      </c>
      <c r="N68" s="1" t="s">
        <v>34</v>
      </c>
    </row>
    <row r="69" spans="1:14" x14ac:dyDescent="0.25">
      <c r="A69" s="10" t="s">
        <v>48</v>
      </c>
      <c r="B69" s="10" t="e">
        <f>COUNTIFS([1]RawData!$F$2:$F$846,"27", [1]RawData!$D$2:$D$846, "Filled")</f>
        <v>#VALUE!</v>
      </c>
      <c r="C69" s="10" t="e">
        <f>COUNTIFS([1]RawData!$F$2:$F$846,"27", [1]RawData!$D$2:$D$846, "Failed To Fill")</f>
        <v>#VALUE!</v>
      </c>
      <c r="D69" s="15" t="e">
        <f t="shared" si="0"/>
        <v>#VALUE!</v>
      </c>
      <c r="E69" s="10">
        <v>27</v>
      </c>
      <c r="F69" s="8" t="str">
        <f t="shared" si="1"/>
        <v xml:space="preserve"> 2/3/14 – 2/7/14</v>
      </c>
      <c r="J69" t="s">
        <v>48</v>
      </c>
      <c r="K69">
        <v>22</v>
      </c>
      <c r="L69">
        <v>4</v>
      </c>
      <c r="M69" s="1">
        <v>26</v>
      </c>
      <c r="N69" s="1" t="s">
        <v>35</v>
      </c>
    </row>
    <row r="70" spans="1:14" x14ac:dyDescent="0.25">
      <c r="A70" s="10" t="s">
        <v>48</v>
      </c>
      <c r="B70" s="10" t="e">
        <f>COUNTIFS([1]RawData!$F$2:$F$846,"28", [1]RawData!$D$2:$D$846, "Filled")</f>
        <v>#VALUE!</v>
      </c>
      <c r="C70" s="10" t="e">
        <f>COUNTIFS([1]RawData!$F$2:$F$846,"28", [1]RawData!$D$2:$D$846, "Failed To Fill")</f>
        <v>#VALUE!</v>
      </c>
      <c r="D70" s="15" t="e">
        <f t="shared" si="0"/>
        <v>#VALUE!</v>
      </c>
      <c r="E70" s="10">
        <v>28</v>
      </c>
      <c r="F70" s="8" t="str">
        <f t="shared" si="1"/>
        <v xml:space="preserve"> 2/10/14 – 2/14/14</v>
      </c>
      <c r="J70" t="s">
        <v>48</v>
      </c>
      <c r="K70">
        <v>27</v>
      </c>
      <c r="L70">
        <v>6</v>
      </c>
      <c r="M70" s="1">
        <v>33</v>
      </c>
      <c r="N70" s="1" t="s">
        <v>36</v>
      </c>
    </row>
    <row r="71" spans="1:14" x14ac:dyDescent="0.25">
      <c r="A71" s="10" t="s">
        <v>48</v>
      </c>
      <c r="B71" s="10" t="e">
        <f>COUNTIFS([1]RawData!$F$2:$F$846,"29", [1]RawData!$D$2:$D$846, "Filled")</f>
        <v>#VALUE!</v>
      </c>
      <c r="C71" s="10" t="e">
        <f>COUNTIFS([1]RawData!$F$2:$F$846,"29", [1]RawData!$D$2:$D$846, "Failed To Fill")</f>
        <v>#VALUE!</v>
      </c>
      <c r="D71" s="15" t="e">
        <f t="shared" si="0"/>
        <v>#VALUE!</v>
      </c>
      <c r="E71" s="10">
        <v>29</v>
      </c>
      <c r="F71" s="8" t="str">
        <f t="shared" si="1"/>
        <v xml:space="preserve"> 2/17/14 – 2/19/14</v>
      </c>
      <c r="J71" t="s">
        <v>48</v>
      </c>
      <c r="K71">
        <v>13</v>
      </c>
      <c r="L71">
        <v>4</v>
      </c>
      <c r="M71" s="1">
        <v>17</v>
      </c>
      <c r="N71" s="1" t="s">
        <v>37</v>
      </c>
    </row>
    <row r="72" spans="1:14" x14ac:dyDescent="0.25">
      <c r="A72" s="10" t="s">
        <v>48</v>
      </c>
      <c r="B72" s="10" t="e">
        <f>COUNTIFS([1]RawData!$F$2:$F$846,"30", [1]RawData!$D$2:$D$846, "Filled")</f>
        <v>#VALUE!</v>
      </c>
      <c r="C72" s="10" t="e">
        <f>COUNTIFS([1]RawData!$F$2:$F$846,"30", [1]RawData!$D$2:$D$846, "Failed To Fill")</f>
        <v>#VALUE!</v>
      </c>
      <c r="D72" s="15" t="e">
        <f t="shared" si="0"/>
        <v>#VALUE!</v>
      </c>
      <c r="E72" s="10">
        <v>30</v>
      </c>
      <c r="F72" s="8" t="str">
        <f t="shared" si="1"/>
        <v xml:space="preserve"> 2/24/14 – 2/28/14</v>
      </c>
      <c r="J72" t="s">
        <v>48</v>
      </c>
      <c r="K72">
        <v>23</v>
      </c>
      <c r="L72">
        <v>7</v>
      </c>
      <c r="M72" s="1">
        <v>30</v>
      </c>
      <c r="N72" s="1" t="s">
        <v>38</v>
      </c>
    </row>
    <row r="73" spans="1:14" x14ac:dyDescent="0.25">
      <c r="A73" s="10" t="s">
        <v>48</v>
      </c>
      <c r="B73" s="10" t="e">
        <f>COUNTIFS([1]RawData!$F$2:$F$846,"31", [1]RawData!$D$2:$D$846, "Filled")</f>
        <v>#VALUE!</v>
      </c>
      <c r="C73" s="10" t="e">
        <f>COUNTIFS([1]RawData!$F$2:$F$846,"31", [1]RawData!$D$2:$D$846, "Failed To Fill")</f>
        <v>#VALUE!</v>
      </c>
      <c r="D73" s="15" t="e">
        <f t="shared" si="0"/>
        <v>#VALUE!</v>
      </c>
      <c r="E73" s="10">
        <v>31</v>
      </c>
      <c r="F73" s="8" t="str">
        <f t="shared" si="1"/>
        <v xml:space="preserve"> 3/3/14 – 3/7/14</v>
      </c>
      <c r="J73" t="s">
        <v>48</v>
      </c>
      <c r="K73">
        <v>24</v>
      </c>
      <c r="L73">
        <v>9</v>
      </c>
      <c r="M73" s="1">
        <v>33</v>
      </c>
      <c r="N73" s="1" t="s">
        <v>40</v>
      </c>
    </row>
    <row r="74" spans="1:14" x14ac:dyDescent="0.25">
      <c r="A74" s="10" t="s">
        <v>48</v>
      </c>
      <c r="B74" s="10" t="e">
        <f>COUNTIFS([1]RawData!$F$2:$F$846,"32", [1]RawData!$D$2:$D$846, "Filled")</f>
        <v>#VALUE!</v>
      </c>
      <c r="C74" s="10" t="e">
        <f>COUNTIFS([1]RawData!$F$2:$F$846,"32", [1]RawData!$D$2:$D$846, "Failed To Fill")</f>
        <v>#VALUE!</v>
      </c>
      <c r="D74" s="15" t="e">
        <f t="shared" si="0"/>
        <v>#VALUE!</v>
      </c>
      <c r="E74" s="10">
        <v>32</v>
      </c>
      <c r="F74" s="8" t="str">
        <f t="shared" si="1"/>
        <v xml:space="preserve"> 3/10/14 – 3/13/14</v>
      </c>
      <c r="J74" t="s">
        <v>48</v>
      </c>
      <c r="K74">
        <v>26</v>
      </c>
      <c r="L74">
        <v>2</v>
      </c>
      <c r="M74" s="1">
        <v>28</v>
      </c>
      <c r="N74" s="1" t="s">
        <v>41</v>
      </c>
    </row>
    <row r="75" spans="1:14" x14ac:dyDescent="0.25">
      <c r="A75" s="10" t="s">
        <v>48</v>
      </c>
      <c r="B75" s="10" t="e">
        <f>COUNTIFS([1]RawData!$F$2:$F$846,"33", [1]RawData!$D$2:$D$846, "Filled")</f>
        <v>#VALUE!</v>
      </c>
      <c r="C75" s="10" t="e">
        <f>COUNTIFS([1]RawData!$F$2:$F$846,"33", [1]RawData!$D$2:$D$846, "Failed To Fill")</f>
        <v>#VALUE!</v>
      </c>
      <c r="D75" s="15" t="e">
        <f t="shared" si="0"/>
        <v>#VALUE!</v>
      </c>
      <c r="E75" s="10">
        <v>33</v>
      </c>
      <c r="F75" s="8" t="str">
        <f t="shared" si="1"/>
        <v xml:space="preserve"> 3/17/14 – 3/21/14</v>
      </c>
      <c r="J75" t="s">
        <v>48</v>
      </c>
      <c r="K75">
        <v>20</v>
      </c>
      <c r="L75">
        <v>15</v>
      </c>
      <c r="M75" s="1">
        <v>35</v>
      </c>
      <c r="N75" s="1" t="s">
        <v>42</v>
      </c>
    </row>
    <row r="76" spans="1:14" x14ac:dyDescent="0.25">
      <c r="A76" s="10" t="s">
        <v>48</v>
      </c>
      <c r="B76" s="10" t="e">
        <f>COUNTIFS([1]RawData!$F$2:$F$846,"34", [1]RawData!$D$2:$D$846, "Filled")</f>
        <v>#VALUE!</v>
      </c>
      <c r="C76" s="10" t="e">
        <f>COUNTIFS([1]RawData!$F$2:$F$846,"34", [1]RawData!$D$2:$D$846, "Failed To Fill")</f>
        <v>#VALUE!</v>
      </c>
      <c r="D76" s="15" t="e">
        <f t="shared" si="0"/>
        <v>#VALUE!</v>
      </c>
      <c r="E76" s="10">
        <v>34</v>
      </c>
      <c r="F76" s="8" t="str">
        <f t="shared" si="1"/>
        <v xml:space="preserve"> 3/24/14 – 3/28/14</v>
      </c>
      <c r="J76" t="s">
        <v>48</v>
      </c>
      <c r="K76">
        <v>21</v>
      </c>
      <c r="L76">
        <v>10</v>
      </c>
      <c r="M76" s="1">
        <v>31</v>
      </c>
      <c r="N76" s="1" t="s">
        <v>43</v>
      </c>
    </row>
    <row r="77" spans="1:14" x14ac:dyDescent="0.25">
      <c r="A77" s="10" t="s">
        <v>48</v>
      </c>
      <c r="B77" s="10" t="e">
        <f>COUNTIFS([1]RawData!$F$2:$F$846,"35", [1]RawData!$D$2:$D$846, "Filled")</f>
        <v>#VALUE!</v>
      </c>
      <c r="C77" s="10" t="e">
        <f>COUNTIFS([1]RawData!$F$2:$F$846,"35", [1]RawData!$D$2:$D$846, "Failed To Fill")</f>
        <v>#VALUE!</v>
      </c>
      <c r="D77" s="15" t="e">
        <f t="shared" si="0"/>
        <v>#VALUE!</v>
      </c>
      <c r="E77" s="10">
        <v>35</v>
      </c>
      <c r="F77" s="8" t="str">
        <f t="shared" si="1"/>
        <v xml:space="preserve"> 3/31/14 – 4/4/14</v>
      </c>
      <c r="J77" t="s">
        <v>48</v>
      </c>
      <c r="K77">
        <v>20</v>
      </c>
      <c r="L77">
        <v>3</v>
      </c>
      <c r="M77" s="1">
        <v>23</v>
      </c>
      <c r="N77" s="1" t="s">
        <v>44</v>
      </c>
    </row>
    <row r="78" spans="1:14" x14ac:dyDescent="0.25">
      <c r="A78" s="10" t="s">
        <v>48</v>
      </c>
      <c r="B78" s="10" t="e">
        <f>COUNTIFS([1]RawData!$F$2:$F$846,"36", [1]RawData!$D$2:$D$846, "Filled")</f>
        <v>#VALUE!</v>
      </c>
      <c r="C78" s="10" t="e">
        <f>COUNTIFS([1]RawData!$F$2:$F$846,"36", [1]RawData!$D$2:$D$846, "Failed To Fill")</f>
        <v>#VALUE!</v>
      </c>
      <c r="D78" s="15" t="e">
        <f t="shared" si="0"/>
        <v>#VALUE!</v>
      </c>
      <c r="E78" s="10">
        <v>36</v>
      </c>
      <c r="F78" s="8" t="str">
        <f t="shared" si="1"/>
        <v xml:space="preserve"> 4/7/14 – 4/11/14</v>
      </c>
      <c r="J78" t="s">
        <v>48</v>
      </c>
      <c r="K78">
        <v>4</v>
      </c>
      <c r="L78">
        <v>0</v>
      </c>
      <c r="M78" s="1">
        <v>4</v>
      </c>
      <c r="N78" s="1" t="s">
        <v>45</v>
      </c>
    </row>
    <row r="79" spans="1:14" x14ac:dyDescent="0.25">
      <c r="A79" s="10" t="s">
        <v>49</v>
      </c>
      <c r="B79" s="15" t="e">
        <f>COUNTIFS([2]RawData!$F$2:$F$738,"1", [2]RawData!$D$2:$D$738, "Failed To Fill")</f>
        <v>#VALUE!</v>
      </c>
      <c r="C79" s="15" t="e">
        <f>COUNTIFS([2]RawData!$F$2:$F$738,"1", [2]RawData!$D$2:$D$738, "Filled")</f>
        <v>#VALUE!</v>
      </c>
      <c r="D79" s="15" t="e">
        <f t="shared" si="0"/>
        <v>#VALUE!</v>
      </c>
      <c r="E79" s="10">
        <v>1</v>
      </c>
      <c r="F79" s="8" t="str">
        <f t="shared" si="1"/>
        <v>7/29/13 – 8/2/13</v>
      </c>
      <c r="J79" t="s">
        <v>49</v>
      </c>
      <c r="K79">
        <v>0</v>
      </c>
      <c r="L79">
        <v>1</v>
      </c>
      <c r="M79" s="1">
        <v>1</v>
      </c>
      <c r="N79" s="1" t="s">
        <v>9</v>
      </c>
    </row>
    <row r="80" spans="1:14" x14ac:dyDescent="0.25">
      <c r="A80" s="10" t="s">
        <v>49</v>
      </c>
      <c r="B80" s="15" t="e">
        <f>COUNTIFS([2]RawData!$F$2:$F$738,"2", [2]RawData!$D$2:$D$738, "Failed To Fill")</f>
        <v>#VALUE!</v>
      </c>
      <c r="C80" s="10" t="e">
        <f>COUNTIFS([2]RawData!$F$2:$F$738,"2", [2]RawData!$D$2:$D$738, "Filled")</f>
        <v>#VALUE!</v>
      </c>
      <c r="D80" s="15" t="e">
        <f t="shared" si="0"/>
        <v>#VALUE!</v>
      </c>
      <c r="E80" s="10">
        <v>2</v>
      </c>
      <c r="F80" s="8" t="str">
        <f t="shared" si="1"/>
        <v>8/5/13 – 8/9/13</v>
      </c>
      <c r="J80" t="s">
        <v>49</v>
      </c>
      <c r="K80">
        <v>0</v>
      </c>
      <c r="L80">
        <v>5</v>
      </c>
      <c r="M80" s="1">
        <v>5</v>
      </c>
      <c r="N80" s="1" t="s">
        <v>10</v>
      </c>
    </row>
    <row r="81" spans="1:14" x14ac:dyDescent="0.25">
      <c r="A81" s="10" t="s">
        <v>49</v>
      </c>
      <c r="B81" s="15" t="e">
        <f>COUNTIFS([2]RawData!$F$2:$F$738,"3", [2]RawData!$D$2:$D$738, "Failed To Fill")</f>
        <v>#VALUE!</v>
      </c>
      <c r="C81" s="10" t="e">
        <f>COUNTIFS([2]RawData!$F$2:$F$738,"3", [2]RawData!$D$2:$D$738, "Filled")</f>
        <v>#VALUE!</v>
      </c>
      <c r="D81" s="15" t="e">
        <f t="shared" si="0"/>
        <v>#VALUE!</v>
      </c>
      <c r="E81" s="10">
        <v>3</v>
      </c>
      <c r="F81" s="8" t="str">
        <f t="shared" si="1"/>
        <v>8/12/13 – 8/16/13</v>
      </c>
      <c r="I81">
        <v>22</v>
      </c>
      <c r="J81" t="s">
        <v>49</v>
      </c>
      <c r="K81">
        <v>2</v>
      </c>
      <c r="L81">
        <v>6</v>
      </c>
      <c r="M81" s="1">
        <v>8</v>
      </c>
      <c r="N81" s="1" t="s">
        <v>11</v>
      </c>
    </row>
    <row r="82" spans="1:14" x14ac:dyDescent="0.25">
      <c r="A82" s="10" t="s">
        <v>49</v>
      </c>
      <c r="B82" s="10" t="e">
        <f>COUNTIFS([2]RawData!$F$2:$F$738,"4", [2]RawData!$D$2:$D$738, "Failed To Fill")</f>
        <v>#VALUE!</v>
      </c>
      <c r="C82" s="10" t="e">
        <f>COUNTIFS([2]RawData!$F$2:$F$738,"4", [2]RawData!$D$2:$D$738, "Filled")</f>
        <v>#VALUE!</v>
      </c>
      <c r="D82" s="15" t="e">
        <f t="shared" si="0"/>
        <v>#VALUE!</v>
      </c>
      <c r="E82" s="10">
        <v>4</v>
      </c>
      <c r="F82" s="8" t="str">
        <f t="shared" si="1"/>
        <v>8/19/13 – 8/23/13</v>
      </c>
      <c r="J82" t="s">
        <v>49</v>
      </c>
      <c r="K82">
        <v>1</v>
      </c>
      <c r="L82">
        <v>9</v>
      </c>
      <c r="M82" s="1">
        <v>10</v>
      </c>
      <c r="N82" s="1" t="s">
        <v>12</v>
      </c>
    </row>
    <row r="83" spans="1:14" x14ac:dyDescent="0.25">
      <c r="A83" s="10" t="s">
        <v>49</v>
      </c>
      <c r="B83" s="10" t="e">
        <f>COUNTIFS([2]RawData!$F$2:$F$738,"5", [2]RawData!$D$2:$D$738, "Failed To Fill")</f>
        <v>#VALUE!</v>
      </c>
      <c r="C83" s="10" t="e">
        <f>COUNTIFS([2]RawData!$F$2:$F$738,"5", [2]RawData!$D$2:$D$738, "Filled")</f>
        <v>#VALUE!</v>
      </c>
      <c r="D83" s="15" t="e">
        <f t="shared" si="0"/>
        <v>#VALUE!</v>
      </c>
      <c r="E83" s="10">
        <v>5</v>
      </c>
      <c r="F83" s="8" t="str">
        <f t="shared" si="1"/>
        <v>8/26/13 – 8/30/13</v>
      </c>
      <c r="J83" t="s">
        <v>49</v>
      </c>
      <c r="K83">
        <v>5</v>
      </c>
      <c r="L83">
        <v>6</v>
      </c>
      <c r="M83" s="1">
        <v>11</v>
      </c>
      <c r="N83" s="1" t="s">
        <v>13</v>
      </c>
    </row>
    <row r="84" spans="1:14" x14ac:dyDescent="0.25">
      <c r="A84" s="10" t="s">
        <v>49</v>
      </c>
      <c r="B84" s="10" t="e">
        <f>COUNTIFS([2]RawData!$F$2:$F$738,"6", [2]RawData!$D$2:$D$738, "Failed To Fill")</f>
        <v>#VALUE!</v>
      </c>
      <c r="C84" s="10" t="e">
        <f>COUNTIFS([2]RawData!$F$2:$F$738,"6", [2]RawData!$D$2:$D$738, "Filled")</f>
        <v>#VALUE!</v>
      </c>
      <c r="D84" s="15" t="e">
        <f t="shared" si="0"/>
        <v>#VALUE!</v>
      </c>
      <c r="E84" s="10">
        <v>6</v>
      </c>
      <c r="F84" s="8" t="str">
        <f t="shared" si="1"/>
        <v>9/3/13 – 9/6/13</v>
      </c>
      <c r="J84" t="s">
        <v>49</v>
      </c>
      <c r="K84">
        <v>4</v>
      </c>
      <c r="L84">
        <v>10</v>
      </c>
      <c r="M84" s="1">
        <v>14</v>
      </c>
      <c r="N84" s="1" t="s">
        <v>14</v>
      </c>
    </row>
    <row r="85" spans="1:14" x14ac:dyDescent="0.25">
      <c r="A85" s="10" t="s">
        <v>49</v>
      </c>
      <c r="B85" s="10" t="e">
        <f>COUNTIFS([2]RawData!$F$2:$F$738,"7", [2]RawData!$D$2:$D$738, "Failed To Fill")</f>
        <v>#VALUE!</v>
      </c>
      <c r="C85" s="10" t="e">
        <f>COUNTIFS([2]RawData!$F$2:$F$738,"7", [2]RawData!$D$2:$D$738, "Filled")</f>
        <v>#VALUE!</v>
      </c>
      <c r="D85" s="15" t="e">
        <f t="shared" si="0"/>
        <v>#VALUE!</v>
      </c>
      <c r="E85" s="10">
        <v>7</v>
      </c>
      <c r="F85" s="8" t="str">
        <f t="shared" si="1"/>
        <v>9/9/13 – 9/13/13</v>
      </c>
      <c r="J85" t="s">
        <v>49</v>
      </c>
      <c r="K85">
        <v>4</v>
      </c>
      <c r="L85">
        <v>16</v>
      </c>
      <c r="M85" s="1">
        <v>20</v>
      </c>
      <c r="N85" s="1" t="s">
        <v>15</v>
      </c>
    </row>
    <row r="86" spans="1:14" x14ac:dyDescent="0.25">
      <c r="A86" s="10" t="s">
        <v>49</v>
      </c>
      <c r="B86" s="16" t="e">
        <f>COUNTIFS([2]RawData!$F$2:$F$738,"8", [2]RawData!$D$2:$D$738, "Failed To Fill")</f>
        <v>#VALUE!</v>
      </c>
      <c r="C86" s="16" t="e">
        <f>COUNTIFS([2]RawData!$F$2:$F$738,"8", [2]RawData!$D$2:$D$738, "Filled")</f>
        <v>#VALUE!</v>
      </c>
      <c r="D86" s="15" t="e">
        <f t="shared" si="0"/>
        <v>#VALUE!</v>
      </c>
      <c r="E86" s="10">
        <v>8</v>
      </c>
      <c r="F86" s="8" t="str">
        <f t="shared" si="1"/>
        <v>9/16/13 – 9/20/13</v>
      </c>
      <c r="J86" t="s">
        <v>49</v>
      </c>
      <c r="K86">
        <v>2</v>
      </c>
      <c r="L86">
        <v>18</v>
      </c>
      <c r="M86" s="1">
        <v>20</v>
      </c>
      <c r="N86" s="1" t="s">
        <v>16</v>
      </c>
    </row>
    <row r="87" spans="1:14" x14ac:dyDescent="0.25">
      <c r="A87" s="10" t="s">
        <v>49</v>
      </c>
      <c r="B87" s="10" t="e">
        <f>COUNTIFS([2]RawData!$F$2:$F$738,"9", [2]RawData!$D$2:$D$738, "Failed To Fill")</f>
        <v>#VALUE!</v>
      </c>
      <c r="C87" s="10" t="e">
        <f>COUNTIFS([2]RawData!$F$2:$F$738,"9", [2]RawData!$D$2:$D$738, "Filled")</f>
        <v>#VALUE!</v>
      </c>
      <c r="D87" s="15" t="e">
        <f t="shared" si="0"/>
        <v>#VALUE!</v>
      </c>
      <c r="E87" s="10">
        <v>9</v>
      </c>
      <c r="F87" s="8" t="str">
        <f t="shared" si="1"/>
        <v>9/23/13 – 9/27/13</v>
      </c>
      <c r="J87" t="s">
        <v>49</v>
      </c>
      <c r="K87">
        <v>5</v>
      </c>
      <c r="L87">
        <v>16</v>
      </c>
      <c r="M87" s="1">
        <v>21</v>
      </c>
      <c r="N87" s="1" t="s">
        <v>17</v>
      </c>
    </row>
    <row r="88" spans="1:14" x14ac:dyDescent="0.25">
      <c r="A88" s="10" t="s">
        <v>49</v>
      </c>
      <c r="B88" s="10" t="e">
        <f>COUNTIFS([2]RawData!$F$2:$F$738,"10", [2]RawData!$D$2:$D$738, "Failed To Fill")</f>
        <v>#VALUE!</v>
      </c>
      <c r="C88" s="10" t="e">
        <f>COUNTIFS([2]RawData!$F$2:$F$738,"10", [2]RawData!$D$2:$D$738, "Filled")</f>
        <v>#VALUE!</v>
      </c>
      <c r="D88" s="15" t="e">
        <f t="shared" si="0"/>
        <v>#VALUE!</v>
      </c>
      <c r="E88" s="10">
        <v>10</v>
      </c>
      <c r="F88" s="8" t="str">
        <f t="shared" si="1"/>
        <v>9/30/13 – 10/4/13</v>
      </c>
      <c r="J88" t="s">
        <v>49</v>
      </c>
      <c r="K88">
        <v>2</v>
      </c>
      <c r="L88">
        <v>22</v>
      </c>
      <c r="M88" s="1">
        <v>24</v>
      </c>
      <c r="N88" s="1" t="s">
        <v>18</v>
      </c>
    </row>
    <row r="89" spans="1:14" x14ac:dyDescent="0.25">
      <c r="A89" s="10" t="s">
        <v>49</v>
      </c>
      <c r="B89" s="10" t="e">
        <f>COUNTIFS([2]RawData!$F$2:$F$738,"11", [2]RawData!$D$2:$D$738, "Failed To Fill")</f>
        <v>#VALUE!</v>
      </c>
      <c r="C89" s="10" t="e">
        <f>COUNTIFS([2]RawData!$F$2:$F$738,"11", [2]RawData!$D$2:$D$738, "Filled")</f>
        <v>#VALUE!</v>
      </c>
      <c r="D89" s="15" t="e">
        <f t="shared" si="0"/>
        <v>#VALUE!</v>
      </c>
      <c r="E89" s="10">
        <v>11</v>
      </c>
      <c r="F89" s="8" t="str">
        <f t="shared" si="1"/>
        <v>10/7/13 – 10/8/13</v>
      </c>
      <c r="J89" t="s">
        <v>49</v>
      </c>
      <c r="K89">
        <v>0</v>
      </c>
      <c r="L89">
        <v>12</v>
      </c>
      <c r="M89" s="1">
        <v>12</v>
      </c>
      <c r="N89" s="1" t="s">
        <v>19</v>
      </c>
    </row>
    <row r="90" spans="1:14" x14ac:dyDescent="0.25">
      <c r="A90" s="10" t="s">
        <v>49</v>
      </c>
      <c r="B90" s="10" t="e">
        <f>COUNTIFS([2]RawData!$F$2:$F$738,"12", [2]RawData!$D$2:$D$738, "Failed To Fill")</f>
        <v>#VALUE!</v>
      </c>
      <c r="C90" s="10" t="e">
        <f>COUNTIFS([2]RawData!$F$2:$F$738,"12", [2]RawData!$D$2:$D$738, "Filled")</f>
        <v>#VALUE!</v>
      </c>
      <c r="D90" s="15" t="e">
        <f t="shared" si="0"/>
        <v>#VALUE!</v>
      </c>
      <c r="E90" s="10">
        <v>12</v>
      </c>
      <c r="F90" s="8" t="str">
        <f t="shared" si="1"/>
        <v>10/15/13 – 10/18/13</v>
      </c>
      <c r="J90" t="s">
        <v>49</v>
      </c>
      <c r="K90">
        <v>1</v>
      </c>
      <c r="L90">
        <v>22</v>
      </c>
      <c r="M90" s="1">
        <v>23</v>
      </c>
      <c r="N90" s="1" t="s">
        <v>20</v>
      </c>
    </row>
    <row r="91" spans="1:14" x14ac:dyDescent="0.25">
      <c r="A91" s="10" t="s">
        <v>49</v>
      </c>
      <c r="B91" s="10" t="e">
        <f>COUNTIFS([2]RawData!$F$2:$F$738,"13", [2]RawData!$D$2:$D$738, "Failed To Fill")</f>
        <v>#VALUE!</v>
      </c>
      <c r="C91" s="10" t="e">
        <f>COUNTIFS([2]RawData!$F$2:$F$738,"13", [2]RawData!$D$2:$D$738, "Filled")</f>
        <v>#VALUE!</v>
      </c>
      <c r="D91" s="15" t="e">
        <f t="shared" si="0"/>
        <v>#VALUE!</v>
      </c>
      <c r="E91" s="10">
        <v>13</v>
      </c>
      <c r="F91" s="8" t="str">
        <f t="shared" si="1"/>
        <v>10/21/13 – 10/25/13</v>
      </c>
      <c r="J91" t="s">
        <v>49</v>
      </c>
      <c r="K91">
        <v>9</v>
      </c>
      <c r="L91">
        <v>21</v>
      </c>
      <c r="M91" s="1">
        <v>30</v>
      </c>
      <c r="N91" s="1" t="s">
        <v>21</v>
      </c>
    </row>
    <row r="92" spans="1:14" x14ac:dyDescent="0.25">
      <c r="A92" s="10" t="s">
        <v>49</v>
      </c>
      <c r="B92" s="10" t="e">
        <f>COUNTIFS([2]RawData!$F$2:$F$738,"14", [2]RawData!$D$2:$D$738, "Failed To Fill")</f>
        <v>#VALUE!</v>
      </c>
      <c r="C92" s="10" t="e">
        <f>COUNTIFS([2]RawData!$F$2:$F$738,"14", [2]RawData!$D$2:$D$738, "Filled")</f>
        <v>#VALUE!</v>
      </c>
      <c r="D92" s="15" t="e">
        <f t="shared" si="0"/>
        <v>#VALUE!</v>
      </c>
      <c r="E92" s="10">
        <v>14</v>
      </c>
      <c r="F92" s="8" t="str">
        <f t="shared" si="1"/>
        <v>10/28/13 – 11/1/13</v>
      </c>
      <c r="J92" t="s">
        <v>49</v>
      </c>
      <c r="K92">
        <v>10</v>
      </c>
      <c r="L92">
        <v>25</v>
      </c>
      <c r="M92" s="1">
        <v>35</v>
      </c>
      <c r="N92" s="1" t="s">
        <v>22</v>
      </c>
    </row>
    <row r="93" spans="1:14" x14ac:dyDescent="0.25">
      <c r="A93" s="10" t="s">
        <v>49</v>
      </c>
      <c r="B93" s="10" t="e">
        <f>COUNTIFS([2]RawData!$F$2:$F$738,"15", [2]RawData!$D$2:$D$738, "Failed To Fill")</f>
        <v>#VALUE!</v>
      </c>
      <c r="C93" s="10" t="e">
        <f>COUNTIFS([2]RawData!$F$2:$F$738,"15", [2]RawData!$D$2:$D$738, "Filled")</f>
        <v>#VALUE!</v>
      </c>
      <c r="D93" s="15" t="e">
        <f t="shared" si="0"/>
        <v>#VALUE!</v>
      </c>
      <c r="E93" s="10">
        <v>15</v>
      </c>
      <c r="F93" s="8" t="str">
        <f t="shared" si="1"/>
        <v>11/4/13 – 11/8/13</v>
      </c>
      <c r="J93" t="s">
        <v>49</v>
      </c>
      <c r="K93">
        <v>6</v>
      </c>
      <c r="L93">
        <v>26</v>
      </c>
      <c r="M93" s="1">
        <v>32</v>
      </c>
      <c r="N93" s="1" t="s">
        <v>23</v>
      </c>
    </row>
    <row r="94" spans="1:14" x14ac:dyDescent="0.25">
      <c r="A94" s="10" t="s">
        <v>49</v>
      </c>
      <c r="B94" s="10" t="e">
        <f>COUNTIFS([2]RawData!$F$2:$F$738,"16", [2]RawData!$D$2:$D$738, "Failed To Fill")</f>
        <v>#VALUE!</v>
      </c>
      <c r="C94" s="10" t="e">
        <f>COUNTIFS([2]RawData!$F$2:$F$738,"16", [2]RawData!$D$2:$D$738, "Filled")</f>
        <v>#VALUE!</v>
      </c>
      <c r="D94" s="15" t="e">
        <f t="shared" si="0"/>
        <v>#VALUE!</v>
      </c>
      <c r="E94" s="10">
        <v>16</v>
      </c>
      <c r="F94" s="8" t="str">
        <f t="shared" si="1"/>
        <v>11/12/13 – 11/15/13</v>
      </c>
      <c r="J94" t="s">
        <v>49</v>
      </c>
      <c r="K94">
        <v>1</v>
      </c>
      <c r="L94">
        <v>24</v>
      </c>
      <c r="M94" s="1">
        <v>25</v>
      </c>
      <c r="N94" s="1" t="s">
        <v>24</v>
      </c>
    </row>
    <row r="95" spans="1:14" x14ac:dyDescent="0.25">
      <c r="A95" s="10" t="s">
        <v>49</v>
      </c>
      <c r="B95" s="10" t="e">
        <f>COUNTIFS([2]RawData!$F$2:$F$738,"17", [2]RawData!$D$2:$D$738, "Failed To Fill")</f>
        <v>#VALUE!</v>
      </c>
      <c r="C95" s="10" t="e">
        <f>COUNTIFS([2]RawData!$F$2:$F$738,"17", [2]RawData!$D$2:$D$738, "Filled")</f>
        <v>#VALUE!</v>
      </c>
      <c r="D95" s="15" t="e">
        <f t="shared" si="0"/>
        <v>#VALUE!</v>
      </c>
      <c r="E95" s="10">
        <v>17</v>
      </c>
      <c r="F95" s="8" t="str">
        <f t="shared" si="1"/>
        <v>11/18/13 – 11/22/13</v>
      </c>
      <c r="J95" t="s">
        <v>49</v>
      </c>
      <c r="K95">
        <v>5</v>
      </c>
      <c r="L95">
        <v>24</v>
      </c>
      <c r="M95" s="1">
        <v>29</v>
      </c>
      <c r="N95" s="1" t="s">
        <v>25</v>
      </c>
    </row>
    <row r="96" spans="1:14" x14ac:dyDescent="0.25">
      <c r="A96" s="10" t="s">
        <v>49</v>
      </c>
      <c r="B96" s="10" t="e">
        <f>COUNTIFS([2]RawData!$F$2:$F$738,"18", [2]RawData!$D$2:$D$738, "Failed To Fill")</f>
        <v>#VALUE!</v>
      </c>
      <c r="C96" s="10" t="e">
        <f>COUNTIFS([2]RawData!$F$2:$F$738,"18", [2]RawData!$D$2:$D$738, "Filled")</f>
        <v>#VALUE!</v>
      </c>
      <c r="D96" s="15" t="e">
        <f t="shared" si="0"/>
        <v>#VALUE!</v>
      </c>
      <c r="E96" s="10">
        <v>18</v>
      </c>
      <c r="F96" s="8" t="str">
        <f t="shared" si="1"/>
        <v>11/25/13 – 11/27/13</v>
      </c>
      <c r="J96" t="s">
        <v>49</v>
      </c>
      <c r="K96">
        <v>2</v>
      </c>
      <c r="L96">
        <v>14</v>
      </c>
      <c r="M96" s="1">
        <v>16</v>
      </c>
      <c r="N96" s="1" t="s">
        <v>26</v>
      </c>
    </row>
    <row r="97" spans="1:14" x14ac:dyDescent="0.25">
      <c r="A97" s="10" t="s">
        <v>49</v>
      </c>
      <c r="B97" s="10" t="e">
        <f>COUNTIFS([2]RawData!$F$2:$F$738,"19", [2]RawData!$D$2:$D$738, "Failed To Fill")</f>
        <v>#VALUE!</v>
      </c>
      <c r="C97" s="10" t="e">
        <f>COUNTIFS([2]RawData!$F$2:$F$738,"19", [2]RawData!$D$2:$D$738, "Filled")</f>
        <v>#VALUE!</v>
      </c>
      <c r="D97" s="15" t="e">
        <f t="shared" si="0"/>
        <v>#VALUE!</v>
      </c>
      <c r="E97" s="10">
        <v>19</v>
      </c>
      <c r="F97" s="8" t="str">
        <f t="shared" si="1"/>
        <v>12/2/13 – 12/6/13</v>
      </c>
      <c r="J97" t="s">
        <v>49</v>
      </c>
      <c r="K97">
        <v>0</v>
      </c>
      <c r="L97">
        <v>21</v>
      </c>
      <c r="M97" s="1">
        <v>21</v>
      </c>
      <c r="N97" s="1" t="s">
        <v>27</v>
      </c>
    </row>
    <row r="98" spans="1:14" x14ac:dyDescent="0.25">
      <c r="A98" s="10" t="s">
        <v>49</v>
      </c>
      <c r="B98" s="10" t="e">
        <f>COUNTIFS([2]RawData!$F$2:$F$738,"20", [2]RawData!$D$2:$D$738, "Failed To Fill")</f>
        <v>#VALUE!</v>
      </c>
      <c r="C98" s="10" t="e">
        <f>COUNTIFS([2]RawData!$F$2:$F$738,"20", [2]RawData!$D$2:$D$738, "Filled")</f>
        <v>#VALUE!</v>
      </c>
      <c r="D98" s="15" t="e">
        <f t="shared" si="0"/>
        <v>#VALUE!</v>
      </c>
      <c r="E98" s="10">
        <v>20</v>
      </c>
      <c r="F98" s="8" t="str">
        <f t="shared" si="1"/>
        <v>12/9/13 – 12/13/13</v>
      </c>
      <c r="J98" t="s">
        <v>49</v>
      </c>
      <c r="K98">
        <v>8</v>
      </c>
      <c r="L98">
        <v>20</v>
      </c>
      <c r="M98" s="1">
        <v>28</v>
      </c>
      <c r="N98" s="1" t="s">
        <v>28</v>
      </c>
    </row>
    <row r="99" spans="1:14" x14ac:dyDescent="0.25">
      <c r="A99" s="10" t="s">
        <v>49</v>
      </c>
      <c r="B99" s="10" t="e">
        <f>COUNTIFS([2]RawData!$F$2:$F$738,"21", [2]RawData!$D$2:$D$738, "Failed To Fill")</f>
        <v>#VALUE!</v>
      </c>
      <c r="C99" s="10" t="e">
        <f>COUNTIFS([2]RawData!$F$2:$F$738,"21", [2]RawData!$D$2:$D$738, "Filled")</f>
        <v>#VALUE!</v>
      </c>
      <c r="D99" s="15" t="e">
        <f t="shared" si="0"/>
        <v>#VALUE!</v>
      </c>
      <c r="E99" s="10">
        <v>21</v>
      </c>
      <c r="F99" s="8" t="str">
        <f t="shared" si="1"/>
        <v>12/16/13 – 12/19/13</v>
      </c>
      <c r="J99" t="s">
        <v>49</v>
      </c>
      <c r="K99">
        <v>0</v>
      </c>
      <c r="L99">
        <v>21</v>
      </c>
      <c r="M99" s="1">
        <v>21</v>
      </c>
      <c r="N99" s="1" t="s">
        <v>29</v>
      </c>
    </row>
    <row r="100" spans="1:14" x14ac:dyDescent="0.25">
      <c r="A100" s="10" t="s">
        <v>49</v>
      </c>
      <c r="B100" s="10" t="e">
        <f>COUNTIFS([2]RawData!$F$2:$F$738,"22", [2]RawData!$D$2:$D$738, "Failed To Fill")</f>
        <v>#VALUE!</v>
      </c>
      <c r="C100" s="10" t="e">
        <f>COUNTIFS([2]RawData!$F$2:$F$738,"22", [2]RawData!$D$2:$D$738, "Filled")</f>
        <v>#VALUE!</v>
      </c>
      <c r="D100" s="15" t="e">
        <f t="shared" si="0"/>
        <v>#VALUE!</v>
      </c>
      <c r="E100" s="10">
        <v>22</v>
      </c>
      <c r="F100" s="8" t="str">
        <f t="shared" si="1"/>
        <v>Winter Break</v>
      </c>
      <c r="J100" t="s">
        <v>49</v>
      </c>
      <c r="K100">
        <v>0</v>
      </c>
      <c r="L100">
        <v>0</v>
      </c>
      <c r="M100" s="1">
        <v>0</v>
      </c>
      <c r="N100" s="1" t="s">
        <v>30</v>
      </c>
    </row>
    <row r="101" spans="1:14" x14ac:dyDescent="0.25">
      <c r="A101" s="10" t="s">
        <v>49</v>
      </c>
      <c r="B101" s="10" t="e">
        <f>COUNTIFS([2]RawData!$F$2:$F$738,"23", [2]RawData!$D$2:$D$738, "Failed To Fill")</f>
        <v>#VALUE!</v>
      </c>
      <c r="C101" s="10" t="e">
        <f>COUNTIFS([2]RawData!$F$2:$F$738,"23", [2]RawData!$D$2:$D$738, "Filled")</f>
        <v>#VALUE!</v>
      </c>
      <c r="D101" s="15" t="e">
        <f t="shared" si="0"/>
        <v>#VALUE!</v>
      </c>
      <c r="E101" s="10">
        <v>23</v>
      </c>
      <c r="F101" s="8" t="str">
        <f t="shared" si="1"/>
        <v>1/6/14 – 1/10/14</v>
      </c>
      <c r="J101" t="s">
        <v>49</v>
      </c>
      <c r="K101">
        <v>0</v>
      </c>
      <c r="L101">
        <v>2</v>
      </c>
      <c r="M101" s="1">
        <v>2</v>
      </c>
      <c r="N101" s="1" t="s">
        <v>31</v>
      </c>
    </row>
    <row r="102" spans="1:14" x14ac:dyDescent="0.25">
      <c r="A102" s="10" t="s">
        <v>49</v>
      </c>
      <c r="B102" s="10" t="e">
        <f>COUNTIFS([2]RawData!$F$2:$F$738,"24", [2]RawData!$D$2:$D$738, "Failed To Fill")</f>
        <v>#VALUE!</v>
      </c>
      <c r="C102" s="10" t="e">
        <f>COUNTIFS([2]RawData!$F$2:$F$738,"24", [2]RawData!$D$2:$D$738, "Filled")</f>
        <v>#VALUE!</v>
      </c>
      <c r="D102" s="15" t="e">
        <f t="shared" si="0"/>
        <v>#VALUE!</v>
      </c>
      <c r="E102" s="10">
        <v>24</v>
      </c>
      <c r="F102" s="8" t="str">
        <f t="shared" si="1"/>
        <v>1/13/14 – 1/17/14</v>
      </c>
      <c r="J102" t="s">
        <v>49</v>
      </c>
      <c r="K102">
        <v>2</v>
      </c>
      <c r="L102">
        <v>13</v>
      </c>
      <c r="M102" s="1">
        <v>15</v>
      </c>
      <c r="N102" s="1" t="s">
        <v>32</v>
      </c>
    </row>
    <row r="103" spans="1:14" x14ac:dyDescent="0.25">
      <c r="A103" s="10" t="s">
        <v>49</v>
      </c>
      <c r="B103" s="10" t="e">
        <f>COUNTIFS([2]RawData!$F$2:$F$738,"25", [2]RawData!$D$2:$D$738, "Failed To Fill")</f>
        <v>#VALUE!</v>
      </c>
      <c r="C103" s="10" t="e">
        <f>COUNTIFS([2]RawData!$F$2:$F$738,"25", [2]RawData!$D$2:$D$738, "Filled")</f>
        <v>#VALUE!</v>
      </c>
      <c r="D103" s="15" t="e">
        <f t="shared" si="0"/>
        <v>#VALUE!</v>
      </c>
      <c r="E103" s="10">
        <v>25</v>
      </c>
      <c r="F103" s="8" t="str">
        <f t="shared" si="1"/>
        <v>1/21/14 – 1/24/14</v>
      </c>
      <c r="J103" t="s">
        <v>49</v>
      </c>
      <c r="K103">
        <v>4</v>
      </c>
      <c r="L103">
        <v>14</v>
      </c>
      <c r="M103" s="1">
        <v>18</v>
      </c>
      <c r="N103" s="1" t="s">
        <v>33</v>
      </c>
    </row>
    <row r="104" spans="1:14" x14ac:dyDescent="0.25">
      <c r="A104" s="10" t="s">
        <v>49</v>
      </c>
      <c r="B104" s="10" t="e">
        <f>COUNTIFS([2]RawData!$F$2:$F$738,"26", [2]RawData!$D$2:$D$738, "Failed To Fill")</f>
        <v>#VALUE!</v>
      </c>
      <c r="C104" s="10" t="e">
        <f>COUNTIFS([2]RawData!$F$2:$F$738,"26", [2]RawData!$D$2:$D$738, "Filled")</f>
        <v>#VALUE!</v>
      </c>
      <c r="D104" s="15" t="e">
        <f t="shared" si="0"/>
        <v>#VALUE!</v>
      </c>
      <c r="E104" s="10">
        <v>26</v>
      </c>
      <c r="F104" s="8" t="str">
        <f t="shared" si="1"/>
        <v>1/27/14 – 1/31/14</v>
      </c>
      <c r="J104" t="s">
        <v>49</v>
      </c>
      <c r="K104">
        <v>12</v>
      </c>
      <c r="L104">
        <v>26</v>
      </c>
      <c r="M104" s="1">
        <v>38</v>
      </c>
      <c r="N104" s="1" t="s">
        <v>34</v>
      </c>
    </row>
    <row r="105" spans="1:14" x14ac:dyDescent="0.25">
      <c r="A105" s="10" t="s">
        <v>49</v>
      </c>
      <c r="B105" s="10" t="e">
        <f>COUNTIFS([2]RawData!$F$2:$F$738,"27", [2]RawData!$D$2:$D$738, "Failed To Fill")</f>
        <v>#VALUE!</v>
      </c>
      <c r="C105" s="10" t="e">
        <f>COUNTIFS([2]RawData!$F$2:$F$738,"27", [2]RawData!$D$2:$D$738, "Filled")</f>
        <v>#VALUE!</v>
      </c>
      <c r="D105" s="15" t="e">
        <f t="shared" si="0"/>
        <v>#VALUE!</v>
      </c>
      <c r="E105" s="10">
        <v>27</v>
      </c>
      <c r="F105" s="8" t="str">
        <f t="shared" si="1"/>
        <v xml:space="preserve"> 2/3/14 – 2/7/14</v>
      </c>
      <c r="J105" t="s">
        <v>49</v>
      </c>
      <c r="K105">
        <v>6</v>
      </c>
      <c r="L105">
        <v>24</v>
      </c>
      <c r="M105" s="1">
        <v>30</v>
      </c>
      <c r="N105" s="1" t="s">
        <v>35</v>
      </c>
    </row>
    <row r="106" spans="1:14" x14ac:dyDescent="0.25">
      <c r="A106" s="10" t="s">
        <v>49</v>
      </c>
      <c r="B106" s="10" t="e">
        <f>COUNTIFS([2]RawData!$F$2:$F$738,"28", [2]RawData!$D$2:$D$738, "Failed To Fill")</f>
        <v>#VALUE!</v>
      </c>
      <c r="C106" s="10" t="e">
        <f>COUNTIFS([2]RawData!$F$2:$F$738,"28", [2]RawData!$D$2:$D$738, "Filled")</f>
        <v>#VALUE!</v>
      </c>
      <c r="D106" s="15" t="e">
        <f t="shared" si="0"/>
        <v>#VALUE!</v>
      </c>
      <c r="E106" s="10">
        <v>28</v>
      </c>
      <c r="F106" s="8" t="str">
        <f t="shared" si="1"/>
        <v xml:space="preserve"> 2/10/14 – 2/14/14</v>
      </c>
      <c r="J106" t="s">
        <v>49</v>
      </c>
      <c r="K106">
        <v>4</v>
      </c>
      <c r="L106">
        <v>23</v>
      </c>
      <c r="M106" s="1">
        <v>27</v>
      </c>
      <c r="N106" s="1" t="s">
        <v>36</v>
      </c>
    </row>
    <row r="107" spans="1:14" x14ac:dyDescent="0.25">
      <c r="A107" s="10" t="s">
        <v>49</v>
      </c>
      <c r="B107" s="10" t="e">
        <f>COUNTIFS([2]RawData!$F$2:$F$738,"29", [2]RawData!$D$2:$D$738, "Failed To Fill")</f>
        <v>#VALUE!</v>
      </c>
      <c r="C107" s="10" t="e">
        <f>COUNTIFS([2]RawData!$F$2:$F$738,"29", [2]RawData!$D$2:$D$738, "Filled")</f>
        <v>#VALUE!</v>
      </c>
      <c r="D107" s="15" t="e">
        <f t="shared" si="0"/>
        <v>#VALUE!</v>
      </c>
      <c r="E107" s="10">
        <v>29</v>
      </c>
      <c r="F107" s="8" t="str">
        <f t="shared" si="1"/>
        <v xml:space="preserve"> 2/17/14 – 2/19/14</v>
      </c>
      <c r="J107" t="s">
        <v>49</v>
      </c>
      <c r="K107">
        <v>9</v>
      </c>
      <c r="L107">
        <v>19</v>
      </c>
      <c r="M107" s="1">
        <v>28</v>
      </c>
      <c r="N107" s="1" t="s">
        <v>37</v>
      </c>
    </row>
    <row r="108" spans="1:14" x14ac:dyDescent="0.25">
      <c r="A108" s="10" t="s">
        <v>49</v>
      </c>
      <c r="B108" s="10" t="e">
        <f>COUNTIFS([2]RawData!$F$2:$F$738,"30", [2]RawData!$D$2:$D$738, "Failed To Fill")</f>
        <v>#VALUE!</v>
      </c>
      <c r="C108" s="10" t="e">
        <f>COUNTIFS([2]RawData!$F$2:$F$738,"30", [2]RawData!$D$2:$D$738, "Filled")</f>
        <v>#VALUE!</v>
      </c>
      <c r="D108" s="15" t="e">
        <f t="shared" ref="D108:D171" si="2">SUM(B108:C108)</f>
        <v>#VALUE!</v>
      </c>
      <c r="E108" s="10">
        <v>30</v>
      </c>
      <c r="F108" s="8" t="str">
        <f t="shared" ref="F108:F171" si="3">INDEX($A$4:$B$40,MATCH(E108,$A$4:$A$40,0),2)</f>
        <v xml:space="preserve"> 2/24/14 – 2/28/14</v>
      </c>
      <c r="J108" t="s">
        <v>49</v>
      </c>
      <c r="K108">
        <v>4</v>
      </c>
      <c r="L108">
        <v>8</v>
      </c>
      <c r="M108" s="1">
        <v>12</v>
      </c>
      <c r="N108" s="1" t="s">
        <v>38</v>
      </c>
    </row>
    <row r="109" spans="1:14" x14ac:dyDescent="0.25">
      <c r="A109" s="10" t="s">
        <v>49</v>
      </c>
      <c r="B109" s="10" t="e">
        <f>COUNTIFS([2]RawData!$F$2:$F$738,"31", [2]RawData!$D$2:$D$738, "Failed To Fill")</f>
        <v>#VALUE!</v>
      </c>
      <c r="C109" s="10" t="e">
        <f>COUNTIFS([2]RawData!$F$2:$F$738,"31", [2]RawData!$D$2:$D$738, "Filled")</f>
        <v>#VALUE!</v>
      </c>
      <c r="D109" s="15" t="e">
        <f t="shared" si="2"/>
        <v>#VALUE!</v>
      </c>
      <c r="E109" s="10">
        <v>31</v>
      </c>
      <c r="F109" s="8" t="str">
        <f t="shared" si="3"/>
        <v xml:space="preserve"> 3/3/14 – 3/7/14</v>
      </c>
      <c r="J109" t="s">
        <v>49</v>
      </c>
      <c r="K109">
        <v>9</v>
      </c>
      <c r="L109">
        <v>17</v>
      </c>
      <c r="M109" s="1">
        <v>26</v>
      </c>
      <c r="N109" s="1" t="s">
        <v>40</v>
      </c>
    </row>
    <row r="110" spans="1:14" x14ac:dyDescent="0.25">
      <c r="A110" s="10" t="s">
        <v>49</v>
      </c>
      <c r="B110" s="10" t="e">
        <f>COUNTIFS([2]RawData!$F$2:$F$738,"32", [2]RawData!$D$2:$D$738, "Failed To Fill")</f>
        <v>#VALUE!</v>
      </c>
      <c r="C110" s="10" t="e">
        <f>COUNTIFS([2]RawData!$F$2:$F$738,"32", [2]RawData!$D$2:$D$738, "Filled")</f>
        <v>#VALUE!</v>
      </c>
      <c r="D110" s="15" t="e">
        <f t="shared" si="2"/>
        <v>#VALUE!</v>
      </c>
      <c r="E110" s="10">
        <v>32</v>
      </c>
      <c r="F110" s="8" t="str">
        <f t="shared" si="3"/>
        <v xml:space="preserve"> 3/10/14 – 3/13/14</v>
      </c>
      <c r="J110" t="s">
        <v>49</v>
      </c>
      <c r="K110">
        <v>2</v>
      </c>
      <c r="L110">
        <v>15</v>
      </c>
      <c r="M110" s="1">
        <v>17</v>
      </c>
      <c r="N110" s="1" t="s">
        <v>41</v>
      </c>
    </row>
    <row r="111" spans="1:14" x14ac:dyDescent="0.25">
      <c r="A111" s="10" t="s">
        <v>49</v>
      </c>
      <c r="B111" s="10" t="e">
        <f>COUNTIFS([2]RawData!$F$2:$F$738,"33", [2]RawData!$D$2:$D$738, "Failed To Fill")</f>
        <v>#VALUE!</v>
      </c>
      <c r="C111" s="10" t="e">
        <f>COUNTIFS([2]RawData!$F$2:$F$738,"33", [2]RawData!$D$2:$D$738, "Filled")</f>
        <v>#VALUE!</v>
      </c>
      <c r="D111" s="15" t="e">
        <f t="shared" si="2"/>
        <v>#VALUE!</v>
      </c>
      <c r="E111" s="10">
        <v>33</v>
      </c>
      <c r="F111" s="8" t="str">
        <f t="shared" si="3"/>
        <v xml:space="preserve"> 3/17/14 – 3/21/14</v>
      </c>
      <c r="J111" t="s">
        <v>49</v>
      </c>
      <c r="K111">
        <v>4</v>
      </c>
      <c r="L111">
        <v>22</v>
      </c>
      <c r="M111" s="1">
        <v>26</v>
      </c>
      <c r="N111" s="1" t="s">
        <v>42</v>
      </c>
    </row>
    <row r="112" spans="1:14" x14ac:dyDescent="0.25">
      <c r="A112" s="10" t="s">
        <v>49</v>
      </c>
      <c r="B112" s="10" t="e">
        <f>COUNTIFS([2]RawData!$F$2:$F$738,"34", [2]RawData!$D$2:$D$738, "Failed To Fill")</f>
        <v>#VALUE!</v>
      </c>
      <c r="C112" s="10" t="e">
        <f>COUNTIFS([2]RawData!$F$2:$F$738,"34", [2]RawData!$D$2:$D$738, "Filled")</f>
        <v>#VALUE!</v>
      </c>
      <c r="D112" s="15" t="e">
        <f t="shared" si="2"/>
        <v>#VALUE!</v>
      </c>
      <c r="E112" s="10">
        <v>34</v>
      </c>
      <c r="F112" s="8" t="str">
        <f t="shared" si="3"/>
        <v xml:space="preserve"> 3/24/14 – 3/28/14</v>
      </c>
      <c r="J112" t="s">
        <v>49</v>
      </c>
      <c r="K112">
        <v>5</v>
      </c>
      <c r="L112">
        <v>21</v>
      </c>
      <c r="M112" s="1">
        <v>26</v>
      </c>
      <c r="N112" s="1" t="s">
        <v>43</v>
      </c>
    </row>
    <row r="113" spans="1:14" x14ac:dyDescent="0.25">
      <c r="A113" s="10" t="s">
        <v>49</v>
      </c>
      <c r="B113" s="10" t="e">
        <f>COUNTIFS([2]RawData!$F$2:$F$738,"35", [2]RawData!$D$2:$D$738, "Failed To Fill")</f>
        <v>#VALUE!</v>
      </c>
      <c r="C113" s="10" t="e">
        <f>COUNTIFS([2]RawData!$F$2:$F$738,"35", [2]RawData!$D$2:$D$738, "Filled")</f>
        <v>#VALUE!</v>
      </c>
      <c r="D113" s="15" t="e">
        <f t="shared" si="2"/>
        <v>#VALUE!</v>
      </c>
      <c r="E113" s="10">
        <v>35</v>
      </c>
      <c r="F113" s="8" t="str">
        <f t="shared" si="3"/>
        <v xml:space="preserve"> 3/31/14 – 4/4/14</v>
      </c>
      <c r="J113" t="s">
        <v>49</v>
      </c>
      <c r="K113">
        <v>11</v>
      </c>
      <c r="L113">
        <v>20</v>
      </c>
      <c r="M113" s="1">
        <v>31</v>
      </c>
      <c r="N113" s="1" t="s">
        <v>44</v>
      </c>
    </row>
    <row r="114" spans="1:14" x14ac:dyDescent="0.25">
      <c r="A114" s="10" t="s">
        <v>49</v>
      </c>
      <c r="B114" s="10" t="e">
        <f>COUNTIFS([2]RawData!$F$2:$F$738,"36", [2]RawData!$D$2:$D$738, "Failed To Fill")</f>
        <v>#VALUE!</v>
      </c>
      <c r="C114" s="10" t="e">
        <f>COUNTIFS([2]RawData!$F$2:$F$738,"36", [2]RawData!$D$2:$D$738, "Filled")</f>
        <v>#VALUE!</v>
      </c>
      <c r="D114" s="15" t="e">
        <f t="shared" si="2"/>
        <v>#VALUE!</v>
      </c>
      <c r="E114" s="10">
        <v>36</v>
      </c>
      <c r="F114" s="8" t="str">
        <f t="shared" si="3"/>
        <v xml:space="preserve"> 4/7/14 – 4/11/14</v>
      </c>
      <c r="J114" t="s">
        <v>49</v>
      </c>
      <c r="K114">
        <v>2</v>
      </c>
      <c r="L114">
        <v>25</v>
      </c>
      <c r="M114" s="1">
        <v>27</v>
      </c>
      <c r="N114" s="1" t="s">
        <v>45</v>
      </c>
    </row>
    <row r="115" spans="1:14" x14ac:dyDescent="0.25">
      <c r="A115" s="10" t="s">
        <v>49</v>
      </c>
      <c r="B115" s="10" t="e">
        <f>COUNTIFS([2]RawData!$F$2:$F$738,"37", [2]RawData!$D$2:$D$738, "Failed To Fill")</f>
        <v>#VALUE!</v>
      </c>
      <c r="C115" s="10" t="e">
        <f>COUNTIFS([2]RawData!$F$2:$F$738,"37", [2]RawData!$D$2:$D$738, "Filled")</f>
        <v>#VALUE!</v>
      </c>
      <c r="D115" s="15" t="e">
        <f t="shared" si="2"/>
        <v>#VALUE!</v>
      </c>
      <c r="E115" s="10">
        <v>37</v>
      </c>
      <c r="F115" s="8" t="str">
        <f t="shared" si="3"/>
        <v xml:space="preserve">  4/14/14 – 4/17/14</v>
      </c>
      <c r="J115" t="s">
        <v>49</v>
      </c>
      <c r="K115">
        <v>0</v>
      </c>
      <c r="L115">
        <v>8</v>
      </c>
      <c r="M115" s="1">
        <v>8</v>
      </c>
      <c r="N115" s="1" t="s">
        <v>39</v>
      </c>
    </row>
    <row r="116" spans="1:14" x14ac:dyDescent="0.25">
      <c r="A116" s="10" t="s">
        <v>50</v>
      </c>
      <c r="B116" s="15" t="e">
        <f>COUNTIFS([3]RawData!$F$2:$F$352,"1", [3]RawData!$D$2:$D$352, "Filled")</f>
        <v>#VALUE!</v>
      </c>
      <c r="C116" s="15" t="e">
        <f>COUNTIFS([3]RawData!$F$2:$F$352,"1", [3]RawData!$D$2:$D$352, "Failed To Fill")</f>
        <v>#VALUE!</v>
      </c>
      <c r="D116" s="15" t="e">
        <f t="shared" si="2"/>
        <v>#VALUE!</v>
      </c>
      <c r="E116" s="10">
        <v>1</v>
      </c>
      <c r="F116" s="8" t="str">
        <f t="shared" si="3"/>
        <v>7/29/13 – 8/2/13</v>
      </c>
      <c r="J116" t="s">
        <v>50</v>
      </c>
      <c r="K116">
        <v>1</v>
      </c>
      <c r="L116">
        <v>0</v>
      </c>
      <c r="M116" s="1">
        <v>1</v>
      </c>
      <c r="N116" s="1" t="s">
        <v>9</v>
      </c>
    </row>
    <row r="117" spans="1:14" x14ac:dyDescent="0.25">
      <c r="A117" s="10" t="s">
        <v>50</v>
      </c>
      <c r="B117" s="15" t="e">
        <f>COUNTIFS([3]RawData!$F$2:$F$352,"2", [3]RawData!$D$2:$D$352, "Filled")</f>
        <v>#VALUE!</v>
      </c>
      <c r="C117" s="10" t="e">
        <f>COUNTIFS([3]RawData!$F$2:$F$352,"2", [3]RawData!$D$2:$D$352, "Failed To Fill")</f>
        <v>#VALUE!</v>
      </c>
      <c r="D117" s="15" t="e">
        <f t="shared" si="2"/>
        <v>#VALUE!</v>
      </c>
      <c r="E117" s="10">
        <v>2</v>
      </c>
      <c r="F117" s="8" t="str">
        <f t="shared" si="3"/>
        <v>8/5/13 – 8/9/13</v>
      </c>
      <c r="J117" t="s">
        <v>50</v>
      </c>
      <c r="K117">
        <v>6</v>
      </c>
      <c r="L117">
        <v>0</v>
      </c>
      <c r="M117" s="1">
        <v>6</v>
      </c>
      <c r="N117" s="1" t="s">
        <v>10</v>
      </c>
    </row>
    <row r="118" spans="1:14" x14ac:dyDescent="0.25">
      <c r="A118" s="10" t="s">
        <v>50</v>
      </c>
      <c r="B118" s="15" t="e">
        <f>COUNTIFS([3]RawData!$F$2:$F$352,"3", [3]RawData!$D$2:$D$352, "Filled")</f>
        <v>#VALUE!</v>
      </c>
      <c r="C118" s="10" t="e">
        <f>COUNTIFS([3]RawData!$F$2:$F$352,"3", [3]RawData!$D$2:$D$352, "Failed To Fill")</f>
        <v>#VALUE!</v>
      </c>
      <c r="D118" s="15" t="e">
        <f t="shared" si="2"/>
        <v>#VALUE!</v>
      </c>
      <c r="E118" s="10">
        <v>3</v>
      </c>
      <c r="F118" s="8" t="str">
        <f t="shared" si="3"/>
        <v>8/12/13 – 8/16/13</v>
      </c>
      <c r="J118" t="s">
        <v>50</v>
      </c>
      <c r="K118">
        <v>4</v>
      </c>
      <c r="L118">
        <v>1</v>
      </c>
      <c r="M118" s="1">
        <v>5</v>
      </c>
      <c r="N118" s="1" t="s">
        <v>11</v>
      </c>
    </row>
    <row r="119" spans="1:14" x14ac:dyDescent="0.25">
      <c r="A119" s="10" t="s">
        <v>50</v>
      </c>
      <c r="B119" s="10" t="e">
        <f>COUNTIFS([3]RawData!$F$2:$F$352,"4", [3]RawData!$D$2:$D$352, "Filled")</f>
        <v>#VALUE!</v>
      </c>
      <c r="C119" s="10" t="e">
        <f>COUNTIFS([3]RawData!$F$2:$F$352,"4", [3]RawData!$D$2:$D$352, "Failed To Fill")</f>
        <v>#VALUE!</v>
      </c>
      <c r="D119" s="15" t="e">
        <f t="shared" si="2"/>
        <v>#VALUE!</v>
      </c>
      <c r="E119" s="10">
        <v>4</v>
      </c>
      <c r="F119" s="8" t="str">
        <f t="shared" si="3"/>
        <v>8/19/13 – 8/23/13</v>
      </c>
      <c r="J119" t="s">
        <v>50</v>
      </c>
      <c r="K119">
        <v>1</v>
      </c>
      <c r="L119">
        <v>1</v>
      </c>
      <c r="M119" s="1">
        <v>2</v>
      </c>
      <c r="N119" s="1" t="s">
        <v>12</v>
      </c>
    </row>
    <row r="120" spans="1:14" x14ac:dyDescent="0.25">
      <c r="A120" s="10" t="s">
        <v>50</v>
      </c>
      <c r="B120" s="10" t="e">
        <f>COUNTIFS([3]RawData!$F$2:$F$352,"5", [3]RawData!$D$2:$D$352, "Filled")</f>
        <v>#VALUE!</v>
      </c>
      <c r="C120" s="10" t="e">
        <f>COUNTIFS([3]RawData!$F$2:$F$352,"5", [3]RawData!$D$2:$D$352, "Failed To Fill")</f>
        <v>#VALUE!</v>
      </c>
      <c r="D120" s="15" t="e">
        <f t="shared" si="2"/>
        <v>#VALUE!</v>
      </c>
      <c r="E120" s="10">
        <v>5</v>
      </c>
      <c r="F120" s="8" t="str">
        <f t="shared" si="3"/>
        <v>8/26/13 – 8/30/13</v>
      </c>
      <c r="J120" t="s">
        <v>50</v>
      </c>
      <c r="K120">
        <v>8</v>
      </c>
      <c r="L120">
        <v>0</v>
      </c>
      <c r="M120" s="1">
        <v>8</v>
      </c>
      <c r="N120" s="1" t="s">
        <v>13</v>
      </c>
    </row>
    <row r="121" spans="1:14" x14ac:dyDescent="0.25">
      <c r="A121" s="10" t="s">
        <v>50</v>
      </c>
      <c r="B121" s="10" t="e">
        <f>COUNTIFS([3]RawData!$F$2:$F$352,"6", [3]RawData!$D$2:$D$352, "Filled")</f>
        <v>#VALUE!</v>
      </c>
      <c r="C121" s="10" t="e">
        <f>COUNTIFS([3]RawData!$F$2:$F$352,"6", [3]RawData!$D$2:$D$352, "Failed To Fill")</f>
        <v>#VALUE!</v>
      </c>
      <c r="D121" s="15" t="e">
        <f t="shared" si="2"/>
        <v>#VALUE!</v>
      </c>
      <c r="E121" s="10">
        <v>6</v>
      </c>
      <c r="F121" s="8" t="str">
        <f t="shared" si="3"/>
        <v>9/3/13 – 9/6/13</v>
      </c>
      <c r="J121" t="s">
        <v>50</v>
      </c>
      <c r="K121">
        <v>13</v>
      </c>
      <c r="L121">
        <v>2</v>
      </c>
      <c r="M121" s="1">
        <v>15</v>
      </c>
      <c r="N121" s="1" t="s">
        <v>14</v>
      </c>
    </row>
    <row r="122" spans="1:14" x14ac:dyDescent="0.25">
      <c r="A122" s="10" t="s">
        <v>50</v>
      </c>
      <c r="B122" s="10" t="e">
        <f>COUNTIFS([3]RawData!$F$2:$F$352,"7", [3]RawData!$D$2:$D$352, "Filled")</f>
        <v>#VALUE!</v>
      </c>
      <c r="C122" s="10" t="e">
        <f>COUNTIFS([3]RawData!$F$2:$F$352,"7", [3]RawData!$D$2:$D$352, "Failed To Fill")</f>
        <v>#VALUE!</v>
      </c>
      <c r="D122" s="15" t="e">
        <f t="shared" si="2"/>
        <v>#VALUE!</v>
      </c>
      <c r="E122" s="10">
        <v>7</v>
      </c>
      <c r="F122" s="8" t="str">
        <f t="shared" si="3"/>
        <v>9/9/13 – 9/13/13</v>
      </c>
      <c r="J122" t="s">
        <v>50</v>
      </c>
      <c r="K122">
        <v>12</v>
      </c>
      <c r="L122">
        <v>0</v>
      </c>
      <c r="M122" s="1">
        <v>12</v>
      </c>
      <c r="N122" s="1" t="s">
        <v>15</v>
      </c>
    </row>
    <row r="123" spans="1:14" x14ac:dyDescent="0.25">
      <c r="A123" s="10" t="s">
        <v>50</v>
      </c>
      <c r="B123" s="16" t="e">
        <f>COUNTIFS([3]RawData!$F$2:$F$352,"8", [3]RawData!$D$2:$D$352, "Filled")</f>
        <v>#VALUE!</v>
      </c>
      <c r="C123" s="16" t="e">
        <f>COUNTIFS([3]RawData!$F$2:$F$352,"8", [3]RawData!$D$2:$D$352, "Failed To Fill")</f>
        <v>#VALUE!</v>
      </c>
      <c r="D123" s="15" t="e">
        <f t="shared" si="2"/>
        <v>#VALUE!</v>
      </c>
      <c r="E123" s="10">
        <v>8</v>
      </c>
      <c r="F123" s="8" t="str">
        <f t="shared" si="3"/>
        <v>9/16/13 – 9/20/13</v>
      </c>
      <c r="J123" t="s">
        <v>50</v>
      </c>
      <c r="K123">
        <v>5</v>
      </c>
      <c r="L123">
        <v>1</v>
      </c>
      <c r="M123" s="1">
        <v>6</v>
      </c>
      <c r="N123" s="1" t="s">
        <v>16</v>
      </c>
    </row>
    <row r="124" spans="1:14" x14ac:dyDescent="0.25">
      <c r="A124" s="10" t="s">
        <v>50</v>
      </c>
      <c r="B124" s="10" t="e">
        <f>COUNTIFS([3]RawData!$F$2:$F$352,"9", [3]RawData!$D$2:$D$352, "Filled")</f>
        <v>#VALUE!</v>
      </c>
      <c r="C124" s="10" t="e">
        <f>COUNTIFS([3]RawData!$F$2:$F$352,"9", [3]RawData!$D$2:$D$352, "Failed To Fill")</f>
        <v>#VALUE!</v>
      </c>
      <c r="D124" s="15" t="e">
        <f t="shared" si="2"/>
        <v>#VALUE!</v>
      </c>
      <c r="E124" s="10">
        <v>9</v>
      </c>
      <c r="F124" s="8" t="str">
        <f t="shared" si="3"/>
        <v>9/23/13 – 9/27/13</v>
      </c>
      <c r="J124" t="s">
        <v>50</v>
      </c>
      <c r="K124">
        <v>3</v>
      </c>
      <c r="L124">
        <v>1</v>
      </c>
      <c r="M124" s="1">
        <v>4</v>
      </c>
      <c r="N124" s="1" t="s">
        <v>17</v>
      </c>
    </row>
    <row r="125" spans="1:14" x14ac:dyDescent="0.25">
      <c r="A125" s="10" t="s">
        <v>50</v>
      </c>
      <c r="B125" s="10" t="e">
        <f>COUNTIFS([3]RawData!$F$2:$F$352,"10", [3]RawData!$D$2:$D$352, "Filled")</f>
        <v>#VALUE!</v>
      </c>
      <c r="C125" s="10" t="e">
        <f>COUNTIFS([3]RawData!$F$2:$F$352,"10", [3]RawData!$D$2:$D$352, "Failed To Fill")</f>
        <v>#VALUE!</v>
      </c>
      <c r="D125" s="15" t="e">
        <f t="shared" si="2"/>
        <v>#VALUE!</v>
      </c>
      <c r="E125" s="10">
        <v>10</v>
      </c>
      <c r="F125" s="8" t="str">
        <f t="shared" si="3"/>
        <v>9/30/13 – 10/4/13</v>
      </c>
      <c r="J125" t="s">
        <v>50</v>
      </c>
      <c r="K125">
        <v>6</v>
      </c>
      <c r="L125">
        <v>0</v>
      </c>
      <c r="M125" s="1">
        <v>6</v>
      </c>
      <c r="N125" s="1" t="s">
        <v>18</v>
      </c>
    </row>
    <row r="126" spans="1:14" x14ac:dyDescent="0.25">
      <c r="A126" s="10" t="s">
        <v>50</v>
      </c>
      <c r="B126" s="10" t="e">
        <f>COUNTIFS([3]RawData!$F$2:$F$352,"11", [3]RawData!$D$2:$D$352, "Filled")</f>
        <v>#VALUE!</v>
      </c>
      <c r="C126" s="10" t="e">
        <f>COUNTIFS([3]RawData!$F$2:$F$352,"11", [3]RawData!$D$2:$D$352, "Failed To Fill")</f>
        <v>#VALUE!</v>
      </c>
      <c r="D126" s="15" t="e">
        <f t="shared" si="2"/>
        <v>#VALUE!</v>
      </c>
      <c r="E126" s="10">
        <v>11</v>
      </c>
      <c r="F126" s="8" t="str">
        <f t="shared" si="3"/>
        <v>10/7/13 – 10/8/13</v>
      </c>
      <c r="J126" t="s">
        <v>50</v>
      </c>
      <c r="K126">
        <v>8</v>
      </c>
      <c r="L126">
        <v>0</v>
      </c>
      <c r="M126" s="1">
        <v>8</v>
      </c>
      <c r="N126" s="1" t="s">
        <v>19</v>
      </c>
    </row>
    <row r="127" spans="1:14" x14ac:dyDescent="0.25">
      <c r="A127" s="10" t="s">
        <v>50</v>
      </c>
      <c r="B127" s="10" t="e">
        <f>COUNTIFS([3]RawData!$F$2:$F$352,"12", [3]RawData!$D$2:$D$352, "Filled")</f>
        <v>#VALUE!</v>
      </c>
      <c r="C127" s="10" t="e">
        <f>COUNTIFS([3]RawData!$F$2:$F$352,"12", [3]RawData!$D$2:$D$352, "Failed To Fill")</f>
        <v>#VALUE!</v>
      </c>
      <c r="D127" s="15" t="e">
        <f t="shared" si="2"/>
        <v>#VALUE!</v>
      </c>
      <c r="E127" s="10">
        <v>12</v>
      </c>
      <c r="F127" s="8" t="str">
        <f t="shared" si="3"/>
        <v>10/15/13 – 10/18/13</v>
      </c>
      <c r="J127" t="s">
        <v>50</v>
      </c>
      <c r="K127">
        <v>13</v>
      </c>
      <c r="L127">
        <v>1</v>
      </c>
      <c r="M127" s="1">
        <v>14</v>
      </c>
      <c r="N127" s="1" t="s">
        <v>20</v>
      </c>
    </row>
    <row r="128" spans="1:14" x14ac:dyDescent="0.25">
      <c r="A128" s="10" t="s">
        <v>50</v>
      </c>
      <c r="B128" s="10" t="e">
        <f>COUNTIFS([3]RawData!$F$2:$F$352,"13", [3]RawData!$D$2:$D$352, "Filled")</f>
        <v>#VALUE!</v>
      </c>
      <c r="C128" s="10" t="e">
        <f>COUNTIFS([3]RawData!$F$2:$F$352,"13", [3]RawData!$D$2:$D$352, "Failed To Fill")</f>
        <v>#VALUE!</v>
      </c>
      <c r="D128" s="15" t="e">
        <f t="shared" si="2"/>
        <v>#VALUE!</v>
      </c>
      <c r="E128" s="10">
        <v>13</v>
      </c>
      <c r="F128" s="8" t="str">
        <f t="shared" si="3"/>
        <v>10/21/13 – 10/25/13</v>
      </c>
      <c r="J128" t="s">
        <v>50</v>
      </c>
      <c r="K128">
        <v>6</v>
      </c>
      <c r="L128">
        <v>2</v>
      </c>
      <c r="M128" s="1">
        <v>8</v>
      </c>
      <c r="N128" s="1" t="s">
        <v>21</v>
      </c>
    </row>
    <row r="129" spans="1:14" x14ac:dyDescent="0.25">
      <c r="A129" s="10" t="s">
        <v>50</v>
      </c>
      <c r="B129" s="10" t="e">
        <f>COUNTIFS([3]RawData!$F$2:$F$352,"14", [3]RawData!$D$2:$D$352, "Filled")</f>
        <v>#VALUE!</v>
      </c>
      <c r="C129" s="10" t="e">
        <f>COUNTIFS([3]RawData!$F$2:$F$352,"14", [3]RawData!$D$2:$D$352, "Failed To Fill")</f>
        <v>#VALUE!</v>
      </c>
      <c r="D129" s="15" t="e">
        <f t="shared" si="2"/>
        <v>#VALUE!</v>
      </c>
      <c r="E129" s="10">
        <v>14</v>
      </c>
      <c r="F129" s="8" t="str">
        <f t="shared" si="3"/>
        <v>10/28/13 – 11/1/13</v>
      </c>
      <c r="J129" t="s">
        <v>50</v>
      </c>
      <c r="K129">
        <v>12</v>
      </c>
      <c r="L129">
        <v>1</v>
      </c>
      <c r="M129" s="1">
        <v>13</v>
      </c>
      <c r="N129" s="1" t="s">
        <v>22</v>
      </c>
    </row>
    <row r="130" spans="1:14" x14ac:dyDescent="0.25">
      <c r="A130" s="10" t="s">
        <v>50</v>
      </c>
      <c r="B130" s="10" t="e">
        <f>COUNTIFS([3]RawData!$F$2:$F$352,"15", [3]RawData!$D$2:$D$352, "Filled")</f>
        <v>#VALUE!</v>
      </c>
      <c r="C130" s="10" t="e">
        <f>COUNTIFS([3]RawData!$F$2:$F$352,"15", [3]RawData!$D$2:$D$352, "Failed To Fill")</f>
        <v>#VALUE!</v>
      </c>
      <c r="D130" s="15" t="e">
        <f t="shared" si="2"/>
        <v>#VALUE!</v>
      </c>
      <c r="E130" s="10">
        <v>15</v>
      </c>
      <c r="F130" s="8" t="str">
        <f t="shared" si="3"/>
        <v>11/4/13 – 11/8/13</v>
      </c>
      <c r="J130" t="s">
        <v>50</v>
      </c>
      <c r="K130">
        <v>9</v>
      </c>
      <c r="L130">
        <v>4</v>
      </c>
      <c r="M130" s="1">
        <v>13</v>
      </c>
      <c r="N130" s="1" t="s">
        <v>23</v>
      </c>
    </row>
    <row r="131" spans="1:14" x14ac:dyDescent="0.25">
      <c r="A131" s="10" t="s">
        <v>50</v>
      </c>
      <c r="B131" s="10" t="e">
        <f>COUNTIFS([3]RawData!$F$2:$F$352,"16", [3]RawData!$D$2:$D$352, "Filled")</f>
        <v>#VALUE!</v>
      </c>
      <c r="C131" s="10" t="e">
        <f>COUNTIFS([3]RawData!$F$2:$F$352,"16", [3]RawData!$D$2:$D$352, "Failed To Fill")</f>
        <v>#VALUE!</v>
      </c>
      <c r="D131" s="15" t="e">
        <f t="shared" si="2"/>
        <v>#VALUE!</v>
      </c>
      <c r="E131" s="10">
        <v>16</v>
      </c>
      <c r="F131" s="8" t="str">
        <f t="shared" si="3"/>
        <v>11/12/13 – 11/15/13</v>
      </c>
      <c r="J131" t="s">
        <v>50</v>
      </c>
      <c r="K131">
        <v>6</v>
      </c>
      <c r="L131">
        <v>2</v>
      </c>
      <c r="M131" s="1">
        <v>8</v>
      </c>
      <c r="N131" s="1" t="s">
        <v>24</v>
      </c>
    </row>
    <row r="132" spans="1:14" x14ac:dyDescent="0.25">
      <c r="A132" s="10" t="s">
        <v>50</v>
      </c>
      <c r="B132" s="10" t="e">
        <f>COUNTIFS([3]RawData!$F$2:$F$352,"17", [3]RawData!$D$2:$D$352, "Filled")</f>
        <v>#VALUE!</v>
      </c>
      <c r="C132" s="10" t="e">
        <f>COUNTIFS([3]RawData!$F$2:$F$352,"17", [3]RawData!$D$2:$D$352, "Failed To Fill")</f>
        <v>#VALUE!</v>
      </c>
      <c r="D132" s="15" t="e">
        <f t="shared" si="2"/>
        <v>#VALUE!</v>
      </c>
      <c r="E132" s="10">
        <v>17</v>
      </c>
      <c r="F132" s="8" t="str">
        <f t="shared" si="3"/>
        <v>11/18/13 – 11/22/13</v>
      </c>
      <c r="J132" t="s">
        <v>50</v>
      </c>
      <c r="K132">
        <v>14</v>
      </c>
      <c r="L132">
        <v>0</v>
      </c>
      <c r="M132" s="1">
        <v>14</v>
      </c>
      <c r="N132" s="1" t="s">
        <v>25</v>
      </c>
    </row>
    <row r="133" spans="1:14" x14ac:dyDescent="0.25">
      <c r="A133" s="10" t="s">
        <v>50</v>
      </c>
      <c r="B133" s="10" t="e">
        <f>COUNTIFS([3]RawData!$F$2:$F$352,"18", [3]RawData!$D$2:$D$352, "Filled")</f>
        <v>#VALUE!</v>
      </c>
      <c r="C133" s="10" t="e">
        <f>COUNTIFS([3]RawData!$F$2:$F$352,"18", [3]RawData!$D$2:$D$352, "Failed To Fill")</f>
        <v>#VALUE!</v>
      </c>
      <c r="D133" s="15" t="e">
        <f t="shared" si="2"/>
        <v>#VALUE!</v>
      </c>
      <c r="E133" s="10">
        <v>18</v>
      </c>
      <c r="F133" s="8" t="str">
        <f t="shared" si="3"/>
        <v>11/25/13 – 11/27/13</v>
      </c>
      <c r="J133" t="s">
        <v>50</v>
      </c>
      <c r="K133">
        <v>16</v>
      </c>
      <c r="L133">
        <v>2</v>
      </c>
      <c r="M133" s="1">
        <v>18</v>
      </c>
      <c r="N133" s="1" t="s">
        <v>26</v>
      </c>
    </row>
    <row r="134" spans="1:14" x14ac:dyDescent="0.25">
      <c r="A134" s="10" t="s">
        <v>50</v>
      </c>
      <c r="B134" s="10" t="e">
        <f>COUNTIFS([3]RawData!$F$2:$F$352,"19", [3]RawData!$D$2:$D$352, "Filled")</f>
        <v>#VALUE!</v>
      </c>
      <c r="C134" s="10" t="e">
        <f>COUNTIFS([3]RawData!$F$2:$F$352,"19", [3]RawData!$D$2:$D$352, "Failed To Fill")</f>
        <v>#VALUE!</v>
      </c>
      <c r="D134" s="15" t="e">
        <f t="shared" si="2"/>
        <v>#VALUE!</v>
      </c>
      <c r="E134" s="10">
        <v>19</v>
      </c>
      <c r="F134" s="8" t="str">
        <f t="shared" si="3"/>
        <v>12/2/13 – 12/6/13</v>
      </c>
      <c r="J134" t="s">
        <v>50</v>
      </c>
      <c r="K134">
        <v>14</v>
      </c>
      <c r="L134">
        <v>1</v>
      </c>
      <c r="M134" s="1">
        <v>15</v>
      </c>
      <c r="N134" s="1" t="s">
        <v>27</v>
      </c>
    </row>
    <row r="135" spans="1:14" x14ac:dyDescent="0.25">
      <c r="A135" s="10" t="s">
        <v>50</v>
      </c>
      <c r="B135" s="10" t="e">
        <f>COUNTIFS([3]RawData!$F$2:$F$352,"20", [3]RawData!$D$2:$D$352, "Filled")</f>
        <v>#VALUE!</v>
      </c>
      <c r="C135" s="10" t="e">
        <f>COUNTIFS([3]RawData!$F$2:$F$352,"20", [3]RawData!$D$2:$D$352, "Failed To Fill")</f>
        <v>#VALUE!</v>
      </c>
      <c r="D135" s="15" t="e">
        <f t="shared" si="2"/>
        <v>#VALUE!</v>
      </c>
      <c r="E135" s="10">
        <v>20</v>
      </c>
      <c r="F135" s="8" t="str">
        <f t="shared" si="3"/>
        <v>12/9/13 – 12/13/13</v>
      </c>
      <c r="J135" t="s">
        <v>50</v>
      </c>
      <c r="K135">
        <v>0</v>
      </c>
      <c r="L135">
        <v>0</v>
      </c>
      <c r="M135" s="1">
        <v>0</v>
      </c>
      <c r="N135" s="1" t="s">
        <v>28</v>
      </c>
    </row>
    <row r="136" spans="1:14" x14ac:dyDescent="0.25">
      <c r="A136" s="10" t="s">
        <v>50</v>
      </c>
      <c r="B136" s="10" t="e">
        <f>COUNTIFS([3]RawData!$F$2:$F$352,"21", [3]RawData!$D$2:$D$352, "Filled")</f>
        <v>#VALUE!</v>
      </c>
      <c r="C136" s="10" t="e">
        <f>COUNTIFS([3]RawData!$F$2:$F$352,"21", [3]RawData!$D$2:$D$352, "Failed To Fill")</f>
        <v>#VALUE!</v>
      </c>
      <c r="D136" s="15" t="e">
        <f t="shared" si="2"/>
        <v>#VALUE!</v>
      </c>
      <c r="E136" s="10">
        <v>21</v>
      </c>
      <c r="F136" s="8" t="str">
        <f t="shared" si="3"/>
        <v>12/16/13 – 12/19/13</v>
      </c>
      <c r="J136" t="s">
        <v>50</v>
      </c>
      <c r="K136">
        <v>5</v>
      </c>
      <c r="L136">
        <v>0</v>
      </c>
      <c r="M136" s="1">
        <v>5</v>
      </c>
      <c r="N136" s="1" t="s">
        <v>29</v>
      </c>
    </row>
    <row r="137" spans="1:14" x14ac:dyDescent="0.25">
      <c r="A137" s="10" t="s">
        <v>50</v>
      </c>
      <c r="B137" s="10" t="e">
        <f>COUNTIFS([3]RawData!$F$2:$F$352,"22", [3]RawData!$D$2:$D$352, "Filled")</f>
        <v>#VALUE!</v>
      </c>
      <c r="C137" s="10" t="e">
        <f>COUNTIFS([3]RawData!$F$2:$F$352,"22", [3]RawData!$D$2:$D$352, "Failed To Fill")</f>
        <v>#VALUE!</v>
      </c>
      <c r="D137" s="15" t="e">
        <f t="shared" si="2"/>
        <v>#VALUE!</v>
      </c>
      <c r="E137" s="10">
        <v>22</v>
      </c>
      <c r="F137" s="8" t="str">
        <f t="shared" si="3"/>
        <v>Winter Break</v>
      </c>
      <c r="J137" t="s">
        <v>50</v>
      </c>
      <c r="K137">
        <v>16</v>
      </c>
      <c r="L137">
        <v>2</v>
      </c>
      <c r="M137" s="1">
        <v>18</v>
      </c>
      <c r="N137" s="1" t="s">
        <v>30</v>
      </c>
    </row>
    <row r="138" spans="1:14" x14ac:dyDescent="0.25">
      <c r="A138" s="10" t="s">
        <v>50</v>
      </c>
      <c r="B138" s="10" t="e">
        <f>COUNTIFS([3]RawData!$F$2:$F$352,"23", [3]RawData!$D$2:$D$352, "Filled")</f>
        <v>#VALUE!</v>
      </c>
      <c r="C138" s="10" t="e">
        <f>COUNTIFS([3]RawData!$F$2:$F$352,"23", [3]RawData!$D$2:$D$352, "Failed To Fill")</f>
        <v>#VALUE!</v>
      </c>
      <c r="D138" s="15" t="e">
        <f t="shared" si="2"/>
        <v>#VALUE!</v>
      </c>
      <c r="E138" s="10">
        <v>23</v>
      </c>
      <c r="F138" s="8" t="str">
        <f t="shared" si="3"/>
        <v>1/6/14 – 1/10/14</v>
      </c>
      <c r="J138" t="s">
        <v>50</v>
      </c>
      <c r="K138">
        <v>10</v>
      </c>
      <c r="L138">
        <v>1</v>
      </c>
      <c r="M138" s="1">
        <v>11</v>
      </c>
      <c r="N138" s="1" t="s">
        <v>31</v>
      </c>
    </row>
    <row r="139" spans="1:14" x14ac:dyDescent="0.25">
      <c r="A139" s="10" t="s">
        <v>50</v>
      </c>
      <c r="B139" s="10" t="e">
        <f>COUNTIFS([3]RawData!$F$2:$F$352,"24", [3]RawData!$D$2:$D$352, "Filled")</f>
        <v>#VALUE!</v>
      </c>
      <c r="C139" s="10" t="e">
        <f>COUNTIFS([3]RawData!$F$2:$F$352,"24", [3]RawData!$D$2:$D$352, "Failed To Fill")</f>
        <v>#VALUE!</v>
      </c>
      <c r="D139" s="15" t="e">
        <f t="shared" si="2"/>
        <v>#VALUE!</v>
      </c>
      <c r="E139" s="10">
        <v>24</v>
      </c>
      <c r="F139" s="8" t="str">
        <f t="shared" si="3"/>
        <v>1/13/14 – 1/17/14</v>
      </c>
      <c r="J139" t="s">
        <v>50</v>
      </c>
      <c r="K139">
        <v>14</v>
      </c>
      <c r="L139">
        <v>1</v>
      </c>
      <c r="M139" s="1">
        <v>15</v>
      </c>
      <c r="N139" s="1" t="s">
        <v>32</v>
      </c>
    </row>
    <row r="140" spans="1:14" x14ac:dyDescent="0.25">
      <c r="A140" s="10" t="s">
        <v>50</v>
      </c>
      <c r="B140" s="10" t="e">
        <f>COUNTIFS([3]RawData!$F$2:$F$352,"25", [3]RawData!$D$2:$D$352, "Filled")</f>
        <v>#VALUE!</v>
      </c>
      <c r="C140" s="10" t="e">
        <f>COUNTIFS([3]RawData!$F$2:$F$352,"25", [3]RawData!$D$2:$D$352, "Failed To Fill")</f>
        <v>#VALUE!</v>
      </c>
      <c r="D140" s="15" t="e">
        <f t="shared" si="2"/>
        <v>#VALUE!</v>
      </c>
      <c r="E140" s="10">
        <v>25</v>
      </c>
      <c r="F140" s="8" t="str">
        <f t="shared" si="3"/>
        <v>1/21/14 – 1/24/14</v>
      </c>
      <c r="J140" t="s">
        <v>50</v>
      </c>
      <c r="K140">
        <v>17</v>
      </c>
      <c r="L140">
        <v>0</v>
      </c>
      <c r="M140" s="1">
        <v>17</v>
      </c>
      <c r="N140" s="1" t="s">
        <v>33</v>
      </c>
    </row>
    <row r="141" spans="1:14" x14ac:dyDescent="0.25">
      <c r="A141" s="10" t="s">
        <v>50</v>
      </c>
      <c r="B141" s="10" t="e">
        <f>COUNTIFS([3]RawData!$F$2:$F$352,"26", [3]RawData!$D$2:$D$352, "Filled")</f>
        <v>#VALUE!</v>
      </c>
      <c r="C141" s="10" t="e">
        <f>COUNTIFS([3]RawData!$F$2:$F$352,"26", [3]RawData!$D$2:$D$352, "Failed To Fill")</f>
        <v>#VALUE!</v>
      </c>
      <c r="D141" s="15" t="e">
        <f t="shared" si="2"/>
        <v>#VALUE!</v>
      </c>
      <c r="E141" s="10">
        <v>26</v>
      </c>
      <c r="F141" s="8" t="str">
        <f t="shared" si="3"/>
        <v>1/27/14 – 1/31/14</v>
      </c>
      <c r="J141" t="s">
        <v>50</v>
      </c>
      <c r="K141">
        <v>7</v>
      </c>
      <c r="L141">
        <v>8</v>
      </c>
      <c r="M141" s="1">
        <v>15</v>
      </c>
      <c r="N141" s="1" t="s">
        <v>34</v>
      </c>
    </row>
    <row r="142" spans="1:14" x14ac:dyDescent="0.25">
      <c r="A142" s="10" t="s">
        <v>50</v>
      </c>
      <c r="B142" s="10" t="e">
        <f>COUNTIFS([3]RawData!$F$2:$F$352,"27", [3]RawData!$D$2:$D$352, "Filled")</f>
        <v>#VALUE!</v>
      </c>
      <c r="C142" s="10" t="e">
        <f>COUNTIFS([3]RawData!$F$2:$F$352,"27", [3]RawData!$D$2:$D$352, "Failed To Fill")</f>
        <v>#VALUE!</v>
      </c>
      <c r="D142" s="15" t="e">
        <f t="shared" si="2"/>
        <v>#VALUE!</v>
      </c>
      <c r="E142" s="10">
        <v>27</v>
      </c>
      <c r="F142" s="8" t="str">
        <f t="shared" si="3"/>
        <v xml:space="preserve"> 2/3/14 – 2/7/14</v>
      </c>
      <c r="J142" t="s">
        <v>50</v>
      </c>
      <c r="K142">
        <v>6</v>
      </c>
      <c r="L142">
        <v>3</v>
      </c>
      <c r="M142" s="1">
        <v>9</v>
      </c>
      <c r="N142" s="1" t="s">
        <v>35</v>
      </c>
    </row>
    <row r="143" spans="1:14" x14ac:dyDescent="0.25">
      <c r="A143" s="10" t="s">
        <v>50</v>
      </c>
      <c r="B143" s="10" t="e">
        <f>COUNTIFS([3]RawData!$F$2:$F$352,"28", [3]RawData!$D$2:$D$352, "Filled")</f>
        <v>#VALUE!</v>
      </c>
      <c r="C143" s="10" t="e">
        <f>COUNTIFS([3]RawData!$F$2:$F$352,"28", [3]RawData!$D$2:$D$352, "Failed To Fill")</f>
        <v>#VALUE!</v>
      </c>
      <c r="D143" s="15" t="e">
        <f t="shared" si="2"/>
        <v>#VALUE!</v>
      </c>
      <c r="E143" s="10">
        <v>28</v>
      </c>
      <c r="F143" s="8" t="str">
        <f t="shared" si="3"/>
        <v xml:space="preserve"> 2/10/14 – 2/14/14</v>
      </c>
      <c r="J143" t="s">
        <v>50</v>
      </c>
      <c r="K143">
        <v>5</v>
      </c>
      <c r="L143">
        <v>0</v>
      </c>
      <c r="M143" s="1">
        <v>5</v>
      </c>
      <c r="N143" s="1" t="s">
        <v>36</v>
      </c>
    </row>
    <row r="144" spans="1:14" x14ac:dyDescent="0.25">
      <c r="A144" s="10" t="s">
        <v>50</v>
      </c>
      <c r="B144" s="10" t="e">
        <f>COUNTIFS([3]RawData!$F$2:$F$352,"29", [3]RawData!$D$2:$D$352, "Filled")</f>
        <v>#VALUE!</v>
      </c>
      <c r="C144" s="10" t="e">
        <f>COUNTIFS([3]RawData!$F$2:$F$352,"29", [3]RawData!$D$2:$D$352, "Failed To Fill")</f>
        <v>#VALUE!</v>
      </c>
      <c r="D144" s="15" t="e">
        <f t="shared" si="2"/>
        <v>#VALUE!</v>
      </c>
      <c r="E144" s="10">
        <v>29</v>
      </c>
      <c r="F144" s="8" t="str">
        <f t="shared" si="3"/>
        <v xml:space="preserve"> 2/17/14 – 2/19/14</v>
      </c>
      <c r="J144" t="s">
        <v>50</v>
      </c>
      <c r="K144">
        <v>13</v>
      </c>
      <c r="L144">
        <v>0</v>
      </c>
      <c r="M144" s="1">
        <v>13</v>
      </c>
      <c r="N144" s="1" t="s">
        <v>37</v>
      </c>
    </row>
    <row r="145" spans="1:14" x14ac:dyDescent="0.25">
      <c r="A145" s="10" t="s">
        <v>50</v>
      </c>
      <c r="B145" s="10" t="e">
        <f>COUNTIFS([3]RawData!$F$2:$F$352,"30", [3]RawData!$D$2:$D$352, "Filled")</f>
        <v>#VALUE!</v>
      </c>
      <c r="C145" s="10" t="e">
        <f>COUNTIFS([3]RawData!$F$2:$F$352,"30", [3]RawData!$D$2:$D$352, "Failed To Fill")</f>
        <v>#VALUE!</v>
      </c>
      <c r="D145" s="15" t="e">
        <f t="shared" si="2"/>
        <v>#VALUE!</v>
      </c>
      <c r="E145" s="10">
        <v>30</v>
      </c>
      <c r="F145" s="8" t="str">
        <f t="shared" si="3"/>
        <v xml:space="preserve"> 2/24/14 – 2/28/14</v>
      </c>
      <c r="J145" t="s">
        <v>50</v>
      </c>
      <c r="K145">
        <v>16</v>
      </c>
      <c r="L145">
        <v>1</v>
      </c>
      <c r="M145" s="1">
        <v>17</v>
      </c>
      <c r="N145" s="1" t="s">
        <v>38</v>
      </c>
    </row>
    <row r="146" spans="1:14" x14ac:dyDescent="0.25">
      <c r="A146" s="10" t="s">
        <v>50</v>
      </c>
      <c r="B146" s="10" t="e">
        <f>COUNTIFS([3]RawData!$F$2:$F$352,"31", [3]RawData!$D$2:$D$352, "Filled")</f>
        <v>#VALUE!</v>
      </c>
      <c r="C146" s="10" t="e">
        <f>COUNTIFS([3]RawData!$F$2:$F$352,"31", [3]RawData!$D$2:$D$352, "Failed To Fill")</f>
        <v>#VALUE!</v>
      </c>
      <c r="D146" s="15" t="e">
        <f t="shared" si="2"/>
        <v>#VALUE!</v>
      </c>
      <c r="E146" s="10">
        <v>31</v>
      </c>
      <c r="F146" s="8" t="str">
        <f t="shared" si="3"/>
        <v xml:space="preserve"> 3/3/14 – 3/7/14</v>
      </c>
      <c r="J146" t="s">
        <v>50</v>
      </c>
      <c r="K146">
        <v>7</v>
      </c>
      <c r="L146">
        <v>2</v>
      </c>
      <c r="M146" s="1">
        <v>9</v>
      </c>
      <c r="N146" s="1" t="s">
        <v>40</v>
      </c>
    </row>
    <row r="147" spans="1:14" x14ac:dyDescent="0.25">
      <c r="A147" s="10" t="s">
        <v>50</v>
      </c>
      <c r="B147" s="10" t="e">
        <f>COUNTIFS([3]RawData!$F$2:$F$352,"32", [3]RawData!$D$2:$D$352, "Filled")</f>
        <v>#VALUE!</v>
      </c>
      <c r="C147" s="10" t="e">
        <f>COUNTIFS([3]RawData!$F$2:$F$352,"32", [3]RawData!$D$2:$D$352, "Failed To Fill")</f>
        <v>#VALUE!</v>
      </c>
      <c r="D147" s="15" t="e">
        <f t="shared" si="2"/>
        <v>#VALUE!</v>
      </c>
      <c r="E147" s="10">
        <v>32</v>
      </c>
      <c r="F147" s="8" t="str">
        <f t="shared" si="3"/>
        <v xml:space="preserve"> 3/10/14 – 3/13/14</v>
      </c>
      <c r="J147" t="s">
        <v>50</v>
      </c>
      <c r="K147">
        <v>11</v>
      </c>
      <c r="L147">
        <v>5</v>
      </c>
      <c r="M147" s="1">
        <v>16</v>
      </c>
      <c r="N147" s="1" t="s">
        <v>41</v>
      </c>
    </row>
    <row r="148" spans="1:14" x14ac:dyDescent="0.25">
      <c r="A148" s="10" t="s">
        <v>50</v>
      </c>
      <c r="B148" s="10" t="e">
        <f>COUNTIFS([3]RawData!$F$2:$F$352,"33", [3]RawData!$D$2:$D$352, "Filled")</f>
        <v>#VALUE!</v>
      </c>
      <c r="C148" s="10" t="e">
        <f>COUNTIFS([3]RawData!$F$2:$F$352,"33", [3]RawData!$D$2:$D$352, "Failed To Fill")</f>
        <v>#VALUE!</v>
      </c>
      <c r="D148" s="15" t="e">
        <f t="shared" si="2"/>
        <v>#VALUE!</v>
      </c>
      <c r="E148" s="10">
        <v>33</v>
      </c>
      <c r="F148" s="8" t="str">
        <f t="shared" si="3"/>
        <v xml:space="preserve"> 3/17/14 – 3/21/14</v>
      </c>
      <c r="J148" t="s">
        <v>50</v>
      </c>
      <c r="K148">
        <v>10</v>
      </c>
      <c r="L148">
        <v>2</v>
      </c>
      <c r="M148" s="1">
        <v>12</v>
      </c>
      <c r="N148" s="1" t="s">
        <v>42</v>
      </c>
    </row>
    <row r="149" spans="1:14" x14ac:dyDescent="0.25">
      <c r="A149" s="10" t="s">
        <v>50</v>
      </c>
      <c r="B149" s="10" t="e">
        <f>COUNTIFS([3]RawData!$F$2:$F$352,"34", [3]RawData!$D$2:$D$352, "Filled")</f>
        <v>#VALUE!</v>
      </c>
      <c r="C149" s="10" t="e">
        <f>COUNTIFS([3]RawData!$F$2:$F$352,"34", [3]RawData!$D$2:$D$352, "Failed To Fill")</f>
        <v>#VALUE!</v>
      </c>
      <c r="D149" s="15" t="e">
        <f t="shared" si="2"/>
        <v>#VALUE!</v>
      </c>
      <c r="E149" s="10">
        <v>34</v>
      </c>
      <c r="F149" s="8" t="str">
        <f t="shared" si="3"/>
        <v xml:space="preserve"> 3/24/14 – 3/28/14</v>
      </c>
      <c r="J149" t="s">
        <v>50</v>
      </c>
      <c r="K149">
        <v>9</v>
      </c>
      <c r="L149">
        <v>1</v>
      </c>
      <c r="M149" s="1">
        <v>10</v>
      </c>
      <c r="N149" s="1" t="s">
        <v>43</v>
      </c>
    </row>
    <row r="150" spans="1:14" x14ac:dyDescent="0.25">
      <c r="A150" s="10" t="s">
        <v>50</v>
      </c>
      <c r="B150" s="10" t="e">
        <f>COUNTIFS([3]RawData!$F$2:$F$352,"35", [3]RawData!$D$2:$D$352, "Filled")</f>
        <v>#VALUE!</v>
      </c>
      <c r="C150" s="10" t="e">
        <f>COUNTIFS([3]RawData!$F$2:$F$352,"35", [3]RawData!$D$2:$D$352, "Failed To Fill")</f>
        <v>#VALUE!</v>
      </c>
      <c r="D150" s="15" t="e">
        <f t="shared" si="2"/>
        <v>#VALUE!</v>
      </c>
      <c r="E150" s="10">
        <v>35</v>
      </c>
      <c r="F150" s="8" t="str">
        <f t="shared" si="3"/>
        <v xml:space="preserve"> 3/31/14 – 4/4/14</v>
      </c>
      <c r="J150" t="s">
        <v>50</v>
      </c>
      <c r="K150">
        <v>3</v>
      </c>
      <c r="L150">
        <v>0</v>
      </c>
      <c r="M150" s="1">
        <v>3</v>
      </c>
      <c r="N150" s="1" t="s">
        <v>44</v>
      </c>
    </row>
    <row r="151" spans="1:14" x14ac:dyDescent="0.25">
      <c r="A151" s="10" t="s">
        <v>51</v>
      </c>
      <c r="B151" s="15" t="e">
        <f>COUNTIFS([4]RawData!$F$2:$F$378,"1", [4]RawData!$D$2:$D$378, "Filled")</f>
        <v>#VALUE!</v>
      </c>
      <c r="C151" s="15" t="e">
        <f>COUNTIFS([4]RawData!$F$2:$F$378,"1", [4]RawData!$D$2:$D$378, "Failed To Fill")</f>
        <v>#VALUE!</v>
      </c>
      <c r="D151" s="15" t="e">
        <f t="shared" si="2"/>
        <v>#VALUE!</v>
      </c>
      <c r="E151" s="10">
        <v>1</v>
      </c>
      <c r="F151" s="8" t="str">
        <f t="shared" si="3"/>
        <v>7/29/13 – 8/2/13</v>
      </c>
      <c r="J151" t="s">
        <v>51</v>
      </c>
      <c r="K151">
        <v>1</v>
      </c>
      <c r="L151">
        <v>0</v>
      </c>
      <c r="M151" s="1">
        <v>1</v>
      </c>
      <c r="N151" s="1" t="s">
        <v>9</v>
      </c>
    </row>
    <row r="152" spans="1:14" x14ac:dyDescent="0.25">
      <c r="A152" s="10" t="s">
        <v>51</v>
      </c>
      <c r="B152" s="15" t="e">
        <f>COUNTIFS([4]RawData!$F$2:$F$378,"2", [4]RawData!$D$2:$D$378, "Filled")</f>
        <v>#VALUE!</v>
      </c>
      <c r="C152" s="10" t="e">
        <f>COUNTIFS([4]RawData!$F$2:$F$378,"2", [4]RawData!$D$2:$D$378, "Failed To Fill")</f>
        <v>#VALUE!</v>
      </c>
      <c r="D152" s="15" t="e">
        <f t="shared" si="2"/>
        <v>#VALUE!</v>
      </c>
      <c r="E152" s="10">
        <v>2</v>
      </c>
      <c r="F152" s="8" t="str">
        <f t="shared" si="3"/>
        <v>8/5/13 – 8/9/13</v>
      </c>
      <c r="J152" t="s">
        <v>51</v>
      </c>
      <c r="K152">
        <v>5</v>
      </c>
      <c r="L152">
        <v>0</v>
      </c>
      <c r="M152" s="1">
        <v>5</v>
      </c>
      <c r="N152" s="1" t="s">
        <v>10</v>
      </c>
    </row>
    <row r="153" spans="1:14" x14ac:dyDescent="0.25">
      <c r="A153" s="10" t="s">
        <v>51</v>
      </c>
      <c r="B153" s="15" t="e">
        <f>COUNTIFS([4]RawData!$F$2:$F$378,"3", [4]RawData!$D$2:$D$378, "Filled")</f>
        <v>#VALUE!</v>
      </c>
      <c r="C153" s="10" t="e">
        <f>COUNTIFS([4]RawData!$F$2:$F$378,"3", [4]RawData!$D$2:$D$378, "Failed To Fill")</f>
        <v>#VALUE!</v>
      </c>
      <c r="D153" s="15" t="e">
        <f t="shared" si="2"/>
        <v>#VALUE!</v>
      </c>
      <c r="E153" s="10">
        <v>3</v>
      </c>
      <c r="F153" s="8" t="str">
        <f t="shared" si="3"/>
        <v>8/12/13 – 8/16/13</v>
      </c>
      <c r="J153" t="s">
        <v>51</v>
      </c>
      <c r="K153">
        <v>5</v>
      </c>
      <c r="L153">
        <v>0</v>
      </c>
      <c r="M153" s="1">
        <v>5</v>
      </c>
      <c r="N153" s="1" t="s">
        <v>11</v>
      </c>
    </row>
    <row r="154" spans="1:14" x14ac:dyDescent="0.25">
      <c r="A154" s="10" t="s">
        <v>51</v>
      </c>
      <c r="B154" s="10" t="e">
        <f>COUNTIFS([4]RawData!$F$2:$F$378,"4", [4]RawData!$D$2:$D$378, "Filled")</f>
        <v>#VALUE!</v>
      </c>
      <c r="C154" s="10" t="e">
        <f>COUNTIFS([4]RawData!$F$2:$F$378,"4", [4]RawData!$D$2:$D$378, "Failed To Fill")</f>
        <v>#VALUE!</v>
      </c>
      <c r="D154" s="15" t="e">
        <f t="shared" si="2"/>
        <v>#VALUE!</v>
      </c>
      <c r="E154" s="10">
        <v>4</v>
      </c>
      <c r="F154" s="8" t="str">
        <f t="shared" si="3"/>
        <v>8/19/13 – 8/23/13</v>
      </c>
      <c r="J154" t="s">
        <v>51</v>
      </c>
      <c r="K154">
        <v>7</v>
      </c>
      <c r="L154">
        <v>0</v>
      </c>
      <c r="M154" s="1">
        <v>7</v>
      </c>
      <c r="N154" s="1" t="s">
        <v>12</v>
      </c>
    </row>
    <row r="155" spans="1:14" x14ac:dyDescent="0.25">
      <c r="A155" s="10" t="s">
        <v>51</v>
      </c>
      <c r="B155" s="10" t="e">
        <f>COUNTIFS([4]RawData!$F$2:$F$378,"5", [4]RawData!$D$2:$D$378, "Filled")</f>
        <v>#VALUE!</v>
      </c>
      <c r="C155" s="10" t="e">
        <f>COUNTIFS([4]RawData!$F$2:$F$378,"5", [4]RawData!$D$2:$D$378, "Failed To Fill")</f>
        <v>#VALUE!</v>
      </c>
      <c r="D155" s="15" t="e">
        <f t="shared" si="2"/>
        <v>#VALUE!</v>
      </c>
      <c r="E155" s="10">
        <v>5</v>
      </c>
      <c r="F155" s="8" t="str">
        <f t="shared" si="3"/>
        <v>8/26/13 – 8/30/13</v>
      </c>
      <c r="J155" t="s">
        <v>51</v>
      </c>
      <c r="K155">
        <v>10</v>
      </c>
      <c r="L155">
        <v>0</v>
      </c>
      <c r="M155" s="1">
        <v>10</v>
      </c>
      <c r="N155" s="1" t="s">
        <v>13</v>
      </c>
    </row>
    <row r="156" spans="1:14" x14ac:dyDescent="0.25">
      <c r="A156" s="10" t="s">
        <v>51</v>
      </c>
      <c r="B156" s="10" t="e">
        <f>COUNTIFS([4]RawData!$F$2:$F$378,"6", [4]RawData!$D$2:$D$378, "Filled")</f>
        <v>#VALUE!</v>
      </c>
      <c r="C156" s="10" t="e">
        <f>COUNTIFS([4]RawData!$F$2:$F$378,"6", [4]RawData!$D$2:$D$378, "Failed To Fill")</f>
        <v>#VALUE!</v>
      </c>
      <c r="D156" s="15" t="e">
        <f t="shared" si="2"/>
        <v>#VALUE!</v>
      </c>
      <c r="E156" s="10">
        <v>6</v>
      </c>
      <c r="F156" s="8" t="str">
        <f t="shared" si="3"/>
        <v>9/3/13 – 9/6/13</v>
      </c>
      <c r="J156" t="s">
        <v>51</v>
      </c>
      <c r="K156">
        <v>8</v>
      </c>
      <c r="L156">
        <v>1</v>
      </c>
      <c r="M156" s="1">
        <v>9</v>
      </c>
      <c r="N156" s="1" t="s">
        <v>14</v>
      </c>
    </row>
    <row r="157" spans="1:14" x14ac:dyDescent="0.25">
      <c r="A157" s="10" t="s">
        <v>51</v>
      </c>
      <c r="B157" s="10" t="e">
        <f>COUNTIFS([4]RawData!$F$2:$F$378,"7", [4]RawData!$D$2:$D$378, "Filled")</f>
        <v>#VALUE!</v>
      </c>
      <c r="C157" s="10" t="e">
        <f>COUNTIFS([4]RawData!$F$2:$F$378,"7", [4]RawData!$D$2:$D$378, "Failed To Fill")</f>
        <v>#VALUE!</v>
      </c>
      <c r="D157" s="15" t="e">
        <f t="shared" si="2"/>
        <v>#VALUE!</v>
      </c>
      <c r="E157" s="10">
        <v>7</v>
      </c>
      <c r="F157" s="8" t="str">
        <f t="shared" si="3"/>
        <v>9/9/13 – 9/13/13</v>
      </c>
      <c r="J157" t="s">
        <v>51</v>
      </c>
      <c r="K157">
        <v>7</v>
      </c>
      <c r="L157">
        <v>1</v>
      </c>
      <c r="M157" s="1">
        <v>8</v>
      </c>
      <c r="N157" s="1" t="s">
        <v>15</v>
      </c>
    </row>
    <row r="158" spans="1:14" x14ac:dyDescent="0.25">
      <c r="A158" s="10" t="s">
        <v>51</v>
      </c>
      <c r="B158" s="16" t="e">
        <f>COUNTIFS([4]RawData!$F$2:$F$378,"8", [4]RawData!$D$2:$D$378, "Filled")</f>
        <v>#VALUE!</v>
      </c>
      <c r="C158" s="16" t="e">
        <f>COUNTIFS([4]RawData!$F$2:$F$378,"8", [4]RawData!$D$2:$D$378, "Failed To Fill")</f>
        <v>#VALUE!</v>
      </c>
      <c r="D158" s="15" t="e">
        <f t="shared" si="2"/>
        <v>#VALUE!</v>
      </c>
      <c r="E158" s="10">
        <v>8</v>
      </c>
      <c r="F158" s="8" t="str">
        <f t="shared" si="3"/>
        <v>9/16/13 – 9/20/13</v>
      </c>
      <c r="J158" t="s">
        <v>51</v>
      </c>
      <c r="K158">
        <v>9</v>
      </c>
      <c r="L158">
        <v>0</v>
      </c>
      <c r="M158" s="1">
        <v>9</v>
      </c>
      <c r="N158" s="1" t="s">
        <v>16</v>
      </c>
    </row>
    <row r="159" spans="1:14" x14ac:dyDescent="0.25">
      <c r="A159" s="10" t="s">
        <v>51</v>
      </c>
      <c r="B159" s="10" t="e">
        <f>COUNTIFS([4]RawData!$F$2:$F$378,"9", [4]RawData!$D$2:$D$378, "Filled")</f>
        <v>#VALUE!</v>
      </c>
      <c r="C159" s="10" t="e">
        <f>COUNTIFS([4]RawData!$F$2:$F$378,"9", [4]RawData!$D$2:$D$378, "Failed To Fill")</f>
        <v>#VALUE!</v>
      </c>
      <c r="D159" s="15" t="e">
        <f t="shared" si="2"/>
        <v>#VALUE!</v>
      </c>
      <c r="E159" s="10">
        <v>9</v>
      </c>
      <c r="F159" s="8" t="str">
        <f t="shared" si="3"/>
        <v>9/23/13 – 9/27/13</v>
      </c>
      <c r="J159" t="s">
        <v>51</v>
      </c>
      <c r="K159">
        <v>14</v>
      </c>
      <c r="L159">
        <v>1</v>
      </c>
      <c r="M159" s="1">
        <v>15</v>
      </c>
      <c r="N159" s="1" t="s">
        <v>17</v>
      </c>
    </row>
    <row r="160" spans="1:14" x14ac:dyDescent="0.25">
      <c r="A160" s="10" t="s">
        <v>51</v>
      </c>
      <c r="B160" s="10" t="e">
        <f>COUNTIFS([4]RawData!$F$2:$F$378,"10", [4]RawData!$D$2:$D$378, "Filled")</f>
        <v>#VALUE!</v>
      </c>
      <c r="C160" s="10" t="e">
        <f>COUNTIFS([4]RawData!$F$2:$F$378,"10", [4]RawData!$D$2:$D$378, "Failed To Fill")</f>
        <v>#VALUE!</v>
      </c>
      <c r="D160" s="15" t="e">
        <f t="shared" si="2"/>
        <v>#VALUE!</v>
      </c>
      <c r="E160" s="10">
        <v>10</v>
      </c>
      <c r="F160" s="8" t="str">
        <f t="shared" si="3"/>
        <v>9/30/13 – 10/4/13</v>
      </c>
      <c r="J160" t="s">
        <v>51</v>
      </c>
      <c r="K160">
        <v>17</v>
      </c>
      <c r="L160">
        <v>1</v>
      </c>
      <c r="M160" s="1">
        <v>18</v>
      </c>
      <c r="N160" s="1" t="s">
        <v>18</v>
      </c>
    </row>
    <row r="161" spans="1:14" x14ac:dyDescent="0.25">
      <c r="A161" s="10" t="s">
        <v>51</v>
      </c>
      <c r="B161" s="10" t="e">
        <f>COUNTIFS([4]RawData!$F$2:$F$378,"11", [4]RawData!$D$2:$D$378, "Filled")</f>
        <v>#VALUE!</v>
      </c>
      <c r="C161" s="10" t="e">
        <f>COUNTIFS([4]RawData!$F$2:$F$378,"11", [4]RawData!$D$2:$D$378, "Failed To Fill")</f>
        <v>#VALUE!</v>
      </c>
      <c r="D161" s="15" t="e">
        <f t="shared" si="2"/>
        <v>#VALUE!</v>
      </c>
      <c r="E161" s="10">
        <v>11</v>
      </c>
      <c r="F161" s="8" t="str">
        <f t="shared" si="3"/>
        <v>10/7/13 – 10/8/13</v>
      </c>
      <c r="J161" t="s">
        <v>51</v>
      </c>
      <c r="K161">
        <v>6</v>
      </c>
      <c r="L161">
        <v>0</v>
      </c>
      <c r="M161" s="1">
        <v>6</v>
      </c>
      <c r="N161" s="1" t="s">
        <v>19</v>
      </c>
    </row>
    <row r="162" spans="1:14" x14ac:dyDescent="0.25">
      <c r="A162" s="10" t="s">
        <v>51</v>
      </c>
      <c r="B162" s="10" t="e">
        <f>COUNTIFS([4]RawData!$F$2:$F$378,"12", [4]RawData!$D$2:$D$378, "Filled")</f>
        <v>#VALUE!</v>
      </c>
      <c r="C162" s="10" t="e">
        <f>COUNTIFS([4]RawData!$F$2:$F$378,"12", [4]RawData!$D$2:$D$378, "Failed To Fill")</f>
        <v>#VALUE!</v>
      </c>
      <c r="D162" s="15" t="e">
        <f t="shared" si="2"/>
        <v>#VALUE!</v>
      </c>
      <c r="E162" s="10">
        <v>12</v>
      </c>
      <c r="F162" s="8" t="str">
        <f t="shared" si="3"/>
        <v>10/15/13 – 10/18/13</v>
      </c>
      <c r="J162" t="s">
        <v>51</v>
      </c>
      <c r="K162">
        <v>18</v>
      </c>
      <c r="L162">
        <v>0</v>
      </c>
      <c r="M162" s="1">
        <v>18</v>
      </c>
      <c r="N162" s="1" t="s">
        <v>20</v>
      </c>
    </row>
    <row r="163" spans="1:14" x14ac:dyDescent="0.25">
      <c r="A163" s="10" t="s">
        <v>51</v>
      </c>
      <c r="B163" s="10" t="e">
        <f>COUNTIFS([4]RawData!$F$2:$F$378,"13", [4]RawData!$D$2:$D$378, "Filled")</f>
        <v>#VALUE!</v>
      </c>
      <c r="C163" s="10" t="e">
        <f>COUNTIFS([4]RawData!$F$2:$F$378,"13", [4]RawData!$D$2:$D$378, "Failed To Fill")</f>
        <v>#VALUE!</v>
      </c>
      <c r="D163" s="15" t="e">
        <f t="shared" si="2"/>
        <v>#VALUE!</v>
      </c>
      <c r="E163" s="10">
        <v>13</v>
      </c>
      <c r="F163" s="8" t="str">
        <f t="shared" si="3"/>
        <v>10/21/13 – 10/25/13</v>
      </c>
      <c r="J163" t="s">
        <v>51</v>
      </c>
      <c r="K163">
        <v>15</v>
      </c>
      <c r="L163">
        <v>1</v>
      </c>
      <c r="M163" s="1">
        <v>16</v>
      </c>
      <c r="N163" s="1" t="s">
        <v>21</v>
      </c>
    </row>
    <row r="164" spans="1:14" x14ac:dyDescent="0.25">
      <c r="A164" s="10" t="s">
        <v>51</v>
      </c>
      <c r="B164" s="10" t="e">
        <f>COUNTIFS([4]RawData!$F$2:$F$378,"14", [4]RawData!$D$2:$D$378, "Filled")</f>
        <v>#VALUE!</v>
      </c>
      <c r="C164" s="10" t="e">
        <f>COUNTIFS([4]RawData!$F$2:$F$378,"14", [4]RawData!$D$2:$D$378, "Failed To Fill")</f>
        <v>#VALUE!</v>
      </c>
      <c r="D164" s="15" t="e">
        <f t="shared" si="2"/>
        <v>#VALUE!</v>
      </c>
      <c r="E164" s="10">
        <v>14</v>
      </c>
      <c r="F164" s="8" t="str">
        <f t="shared" si="3"/>
        <v>10/28/13 – 11/1/13</v>
      </c>
      <c r="J164" t="s">
        <v>51</v>
      </c>
      <c r="K164">
        <v>13</v>
      </c>
      <c r="L164">
        <v>0</v>
      </c>
      <c r="M164" s="1">
        <v>13</v>
      </c>
      <c r="N164" s="1" t="s">
        <v>22</v>
      </c>
    </row>
    <row r="165" spans="1:14" x14ac:dyDescent="0.25">
      <c r="A165" s="10" t="s">
        <v>51</v>
      </c>
      <c r="B165" s="10" t="e">
        <f>COUNTIFS([4]RawData!$F$2:$F$378,"15", [4]RawData!$D$2:$D$378, "Filled")</f>
        <v>#VALUE!</v>
      </c>
      <c r="C165" s="10" t="e">
        <f>COUNTIFS([4]RawData!$F$2:$F$378,"15", [4]RawData!$D$2:$D$378, "Failed To Fill")</f>
        <v>#VALUE!</v>
      </c>
      <c r="D165" s="15" t="e">
        <f t="shared" si="2"/>
        <v>#VALUE!</v>
      </c>
      <c r="E165" s="10">
        <v>15</v>
      </c>
      <c r="F165" s="8" t="str">
        <f t="shared" si="3"/>
        <v>11/4/13 – 11/8/13</v>
      </c>
      <c r="J165" t="s">
        <v>51</v>
      </c>
      <c r="K165">
        <v>6</v>
      </c>
      <c r="L165">
        <v>1</v>
      </c>
      <c r="M165" s="1">
        <v>7</v>
      </c>
      <c r="N165" s="1" t="s">
        <v>23</v>
      </c>
    </row>
    <row r="166" spans="1:14" x14ac:dyDescent="0.25">
      <c r="A166" s="10" t="s">
        <v>51</v>
      </c>
      <c r="B166" s="10" t="e">
        <f>COUNTIFS([4]RawData!$F$2:$F$378,"16", [4]RawData!$D$2:$D$378, "Filled")</f>
        <v>#VALUE!</v>
      </c>
      <c r="C166" s="10" t="e">
        <f>COUNTIFS([4]RawData!$F$2:$F$378,"16", [4]RawData!$D$2:$D$378, "Failed To Fill")</f>
        <v>#VALUE!</v>
      </c>
      <c r="D166" s="15" t="e">
        <f t="shared" si="2"/>
        <v>#VALUE!</v>
      </c>
      <c r="E166" s="10">
        <v>16</v>
      </c>
      <c r="F166" s="8" t="str">
        <f t="shared" si="3"/>
        <v>11/12/13 – 11/15/13</v>
      </c>
      <c r="J166" t="s">
        <v>51</v>
      </c>
      <c r="K166">
        <v>13</v>
      </c>
      <c r="L166">
        <v>2</v>
      </c>
      <c r="M166" s="1">
        <v>15</v>
      </c>
      <c r="N166" s="1" t="s">
        <v>24</v>
      </c>
    </row>
    <row r="167" spans="1:14" x14ac:dyDescent="0.25">
      <c r="A167" s="10" t="s">
        <v>51</v>
      </c>
      <c r="B167" s="10" t="e">
        <f>COUNTIFS([4]RawData!$F$2:$F$378,"17", [4]RawData!$D$2:$D$378, "Filled")</f>
        <v>#VALUE!</v>
      </c>
      <c r="C167" s="10" t="e">
        <f>COUNTIFS([4]RawData!$F$2:$F$378,"17", [4]RawData!$D$2:$D$378, "Failed To Fill")</f>
        <v>#VALUE!</v>
      </c>
      <c r="D167" s="15" t="e">
        <f t="shared" si="2"/>
        <v>#VALUE!</v>
      </c>
      <c r="E167" s="10">
        <v>17</v>
      </c>
      <c r="F167" s="8" t="str">
        <f t="shared" si="3"/>
        <v>11/18/13 – 11/22/13</v>
      </c>
      <c r="J167" t="s">
        <v>51</v>
      </c>
      <c r="K167">
        <v>18</v>
      </c>
      <c r="L167">
        <v>5</v>
      </c>
      <c r="M167" s="1">
        <v>23</v>
      </c>
      <c r="N167" s="1" t="s">
        <v>25</v>
      </c>
    </row>
    <row r="168" spans="1:14" x14ac:dyDescent="0.25">
      <c r="A168" s="10" t="s">
        <v>51</v>
      </c>
      <c r="B168" s="10" t="e">
        <f>COUNTIFS([4]RawData!$F$2:$F$378,"18", [4]RawData!$D$2:$D$378, "Filled")</f>
        <v>#VALUE!</v>
      </c>
      <c r="C168" s="10" t="e">
        <f>COUNTIFS([4]RawData!$F$2:$F$378,"18", [4]RawData!$D$2:$D$378, "Failed To Fill")</f>
        <v>#VALUE!</v>
      </c>
      <c r="D168" s="15" t="e">
        <f t="shared" si="2"/>
        <v>#VALUE!</v>
      </c>
      <c r="E168" s="10">
        <v>18</v>
      </c>
      <c r="F168" s="8" t="str">
        <f t="shared" si="3"/>
        <v>11/25/13 – 11/27/13</v>
      </c>
      <c r="J168" t="s">
        <v>51</v>
      </c>
      <c r="K168">
        <v>11</v>
      </c>
      <c r="L168">
        <v>2</v>
      </c>
      <c r="M168" s="1">
        <v>13</v>
      </c>
      <c r="N168" s="1" t="s">
        <v>26</v>
      </c>
    </row>
    <row r="169" spans="1:14" x14ac:dyDescent="0.25">
      <c r="A169" s="10" t="s">
        <v>51</v>
      </c>
      <c r="B169" s="10" t="e">
        <f>COUNTIFS([4]RawData!$F$2:$F$378,"19", [4]RawData!$D$2:$D$378, "Filled")</f>
        <v>#VALUE!</v>
      </c>
      <c r="C169" s="10" t="e">
        <f>COUNTIFS([4]RawData!$F$2:$F$378,"19", [4]RawData!$D$2:$D$378, "Failed To Fill")</f>
        <v>#VALUE!</v>
      </c>
      <c r="D169" s="15" t="e">
        <f t="shared" si="2"/>
        <v>#VALUE!</v>
      </c>
      <c r="E169" s="10">
        <v>19</v>
      </c>
      <c r="F169" s="8" t="str">
        <f t="shared" si="3"/>
        <v>12/2/13 – 12/6/13</v>
      </c>
      <c r="J169" t="s">
        <v>51</v>
      </c>
      <c r="K169">
        <v>14</v>
      </c>
      <c r="L169">
        <v>6</v>
      </c>
      <c r="M169" s="1">
        <v>20</v>
      </c>
      <c r="N169" s="1" t="s">
        <v>27</v>
      </c>
    </row>
    <row r="170" spans="1:14" x14ac:dyDescent="0.25">
      <c r="A170" s="10" t="s">
        <v>51</v>
      </c>
      <c r="B170" s="10" t="e">
        <f>COUNTIFS([4]RawData!$F$2:$F$378,"20", [4]RawData!$D$2:$D$378, "Filled")</f>
        <v>#VALUE!</v>
      </c>
      <c r="C170" s="10" t="e">
        <f>COUNTIFS([4]RawData!$F$2:$F$378,"20", [4]RawData!$D$2:$D$378, "Failed To Fill")</f>
        <v>#VALUE!</v>
      </c>
      <c r="D170" s="15" t="e">
        <f t="shared" si="2"/>
        <v>#VALUE!</v>
      </c>
      <c r="E170" s="10">
        <v>20</v>
      </c>
      <c r="F170" s="8" t="str">
        <f t="shared" si="3"/>
        <v>12/9/13 – 12/13/13</v>
      </c>
      <c r="J170" t="s">
        <v>51</v>
      </c>
      <c r="K170">
        <v>12</v>
      </c>
      <c r="L170">
        <v>5</v>
      </c>
      <c r="M170" s="1">
        <v>17</v>
      </c>
      <c r="N170" s="1" t="s">
        <v>28</v>
      </c>
    </row>
    <row r="171" spans="1:14" x14ac:dyDescent="0.25">
      <c r="A171" s="10" t="s">
        <v>51</v>
      </c>
      <c r="B171" s="10" t="e">
        <f>COUNTIFS([4]RawData!$F$2:$F$378,"21", [4]RawData!$D$2:$D$378, "Filled")</f>
        <v>#VALUE!</v>
      </c>
      <c r="C171" s="10" t="e">
        <f>COUNTIFS([4]RawData!$F$2:$F$378,"21", [4]RawData!$D$2:$D$378, "Failed To Fill")</f>
        <v>#VALUE!</v>
      </c>
      <c r="D171" s="15" t="e">
        <f t="shared" si="2"/>
        <v>#VALUE!</v>
      </c>
      <c r="E171" s="10">
        <v>21</v>
      </c>
      <c r="F171" s="8" t="str">
        <f t="shared" si="3"/>
        <v>12/16/13 – 12/19/13</v>
      </c>
      <c r="J171" t="s">
        <v>51</v>
      </c>
      <c r="K171">
        <v>4</v>
      </c>
      <c r="L171">
        <v>0</v>
      </c>
      <c r="M171" s="1">
        <v>4</v>
      </c>
      <c r="N171" s="1" t="s">
        <v>29</v>
      </c>
    </row>
    <row r="172" spans="1:14" x14ac:dyDescent="0.25">
      <c r="A172" s="10" t="s">
        <v>51</v>
      </c>
      <c r="B172" s="10" t="e">
        <f>COUNTIFS([4]RawData!$F$2:$F$378,"22", [4]RawData!$D$2:$D$378, "Filled")</f>
        <v>#VALUE!</v>
      </c>
      <c r="C172" s="10" t="e">
        <f>COUNTIFS([4]RawData!$F$2:$F$378,"22", [4]RawData!$D$2:$D$378, "Failed To Fill")</f>
        <v>#VALUE!</v>
      </c>
      <c r="D172" s="15" t="e">
        <f t="shared" ref="D172:D235" si="4">SUM(B172:C172)</f>
        <v>#VALUE!</v>
      </c>
      <c r="E172" s="10">
        <v>22</v>
      </c>
      <c r="F172" s="8" t="str">
        <f t="shared" ref="F172:F235" si="5">INDEX($A$4:$B$40,MATCH(E172,$A$4:$A$40,0),2)</f>
        <v>Winter Break</v>
      </c>
      <c r="J172" t="s">
        <v>51</v>
      </c>
      <c r="K172">
        <v>0</v>
      </c>
      <c r="L172">
        <v>0</v>
      </c>
      <c r="M172" s="1">
        <v>0</v>
      </c>
      <c r="N172" s="1" t="s">
        <v>30</v>
      </c>
    </row>
    <row r="173" spans="1:14" x14ac:dyDescent="0.25">
      <c r="A173" s="10" t="s">
        <v>51</v>
      </c>
      <c r="B173" s="10" t="e">
        <f>COUNTIFS([4]RawData!$F$2:$F$378,"23", [4]RawData!$D$2:$D$378, "Filled")</f>
        <v>#VALUE!</v>
      </c>
      <c r="C173" s="10" t="e">
        <f>COUNTIFS([4]RawData!$F$2:$F$378,"23", [4]RawData!$D$2:$D$378, "Failed To Fill")</f>
        <v>#VALUE!</v>
      </c>
      <c r="D173" s="15" t="e">
        <f t="shared" si="4"/>
        <v>#VALUE!</v>
      </c>
      <c r="E173" s="10">
        <v>23</v>
      </c>
      <c r="F173" s="8" t="str">
        <f t="shared" si="5"/>
        <v>1/6/14 – 1/10/14</v>
      </c>
      <c r="J173" t="s">
        <v>51</v>
      </c>
      <c r="K173">
        <v>1</v>
      </c>
      <c r="L173">
        <v>0</v>
      </c>
      <c r="M173" s="1">
        <v>1</v>
      </c>
      <c r="N173" s="1" t="s">
        <v>31</v>
      </c>
    </row>
    <row r="174" spans="1:14" x14ac:dyDescent="0.25">
      <c r="A174" s="10" t="s">
        <v>51</v>
      </c>
      <c r="B174" s="10" t="e">
        <f>COUNTIFS([4]RawData!$F$2:$F$378,"24", [4]RawData!$D$2:$D$378, "Filled")</f>
        <v>#VALUE!</v>
      </c>
      <c r="C174" s="10" t="e">
        <f>COUNTIFS([4]RawData!$F$2:$F$378,"24", [4]RawData!$D$2:$D$378, "Failed To Fill")</f>
        <v>#VALUE!</v>
      </c>
      <c r="D174" s="15" t="e">
        <f t="shared" si="4"/>
        <v>#VALUE!</v>
      </c>
      <c r="E174" s="10">
        <v>24</v>
      </c>
      <c r="F174" s="8" t="str">
        <f t="shared" si="5"/>
        <v>1/13/14 – 1/17/14</v>
      </c>
      <c r="J174" t="s">
        <v>51</v>
      </c>
      <c r="K174">
        <v>8</v>
      </c>
      <c r="L174">
        <v>0</v>
      </c>
      <c r="M174" s="1">
        <v>8</v>
      </c>
      <c r="N174" s="1" t="s">
        <v>32</v>
      </c>
    </row>
    <row r="175" spans="1:14" x14ac:dyDescent="0.25">
      <c r="A175" s="10" t="s">
        <v>51</v>
      </c>
      <c r="B175" s="10" t="e">
        <f>COUNTIFS([4]RawData!$F$2:$F$378,"25", [4]RawData!$D$2:$D$378, "Filled")</f>
        <v>#VALUE!</v>
      </c>
      <c r="C175" s="10" t="e">
        <f>COUNTIFS([4]RawData!$F$2:$F$378,"25", [4]RawData!$D$2:$D$378, "Failed To Fill")</f>
        <v>#VALUE!</v>
      </c>
      <c r="D175" s="15" t="e">
        <f t="shared" si="4"/>
        <v>#VALUE!</v>
      </c>
      <c r="E175" s="10">
        <v>25</v>
      </c>
      <c r="F175" s="8" t="str">
        <f t="shared" si="5"/>
        <v>1/21/14 – 1/24/14</v>
      </c>
      <c r="J175" t="s">
        <v>51</v>
      </c>
      <c r="K175">
        <v>4</v>
      </c>
      <c r="L175">
        <v>0</v>
      </c>
      <c r="M175" s="1">
        <v>4</v>
      </c>
      <c r="N175" s="1" t="s">
        <v>33</v>
      </c>
    </row>
    <row r="176" spans="1:14" x14ac:dyDescent="0.25">
      <c r="A176" s="10" t="s">
        <v>51</v>
      </c>
      <c r="B176" s="10" t="e">
        <f>COUNTIFS([4]RawData!$F$2:$F$378,"26", [4]RawData!$D$2:$D$378, "Filled")</f>
        <v>#VALUE!</v>
      </c>
      <c r="C176" s="10" t="e">
        <f>COUNTIFS([4]RawData!$F$2:$F$378,"26", [4]RawData!$D$2:$D$378, "Failed To Fill")</f>
        <v>#VALUE!</v>
      </c>
      <c r="D176" s="15" t="e">
        <f t="shared" si="4"/>
        <v>#VALUE!</v>
      </c>
      <c r="E176" s="10">
        <v>26</v>
      </c>
      <c r="F176" s="8" t="str">
        <f t="shared" si="5"/>
        <v>1/27/14 – 1/31/14</v>
      </c>
      <c r="J176" t="s">
        <v>51</v>
      </c>
      <c r="K176">
        <v>13</v>
      </c>
      <c r="L176">
        <v>4</v>
      </c>
      <c r="M176" s="1">
        <v>17</v>
      </c>
      <c r="N176" s="1" t="s">
        <v>34</v>
      </c>
    </row>
    <row r="177" spans="1:14" x14ac:dyDescent="0.25">
      <c r="A177" s="10" t="s">
        <v>51</v>
      </c>
      <c r="B177" s="10" t="e">
        <f>COUNTIFS([4]RawData!$F$2:$F$378,"27", [4]RawData!$D$2:$D$378, "Filled")</f>
        <v>#VALUE!</v>
      </c>
      <c r="C177" s="10" t="e">
        <f>COUNTIFS([4]RawData!$F$2:$F$378,"27", [4]RawData!$D$2:$D$378, "Failed To Fill")</f>
        <v>#VALUE!</v>
      </c>
      <c r="D177" s="15" t="e">
        <f t="shared" si="4"/>
        <v>#VALUE!</v>
      </c>
      <c r="E177" s="10">
        <v>27</v>
      </c>
      <c r="F177" s="8" t="str">
        <f t="shared" si="5"/>
        <v xml:space="preserve"> 2/3/14 – 2/7/14</v>
      </c>
      <c r="J177" t="s">
        <v>51</v>
      </c>
      <c r="K177">
        <v>9</v>
      </c>
      <c r="L177">
        <v>1</v>
      </c>
      <c r="M177" s="1">
        <v>10</v>
      </c>
      <c r="N177" s="1" t="s">
        <v>35</v>
      </c>
    </row>
    <row r="178" spans="1:14" x14ac:dyDescent="0.25">
      <c r="A178" s="10" t="s">
        <v>51</v>
      </c>
      <c r="B178" s="10" t="e">
        <f>COUNTIFS([4]RawData!$F$2:$F$378,"28", [4]RawData!$D$2:$D$378, "Filled")</f>
        <v>#VALUE!</v>
      </c>
      <c r="C178" s="10" t="e">
        <f>COUNTIFS([4]RawData!$F$2:$F$378,"28", [4]RawData!$D$2:$D$378, "Failed To Fill")</f>
        <v>#VALUE!</v>
      </c>
      <c r="D178" s="15" t="e">
        <f t="shared" si="4"/>
        <v>#VALUE!</v>
      </c>
      <c r="E178" s="10">
        <v>28</v>
      </c>
      <c r="F178" s="8" t="str">
        <f t="shared" si="5"/>
        <v xml:space="preserve"> 2/10/14 – 2/14/14</v>
      </c>
      <c r="J178" t="s">
        <v>51</v>
      </c>
      <c r="K178">
        <v>6</v>
      </c>
      <c r="L178">
        <v>1</v>
      </c>
      <c r="M178" s="1">
        <v>7</v>
      </c>
      <c r="N178" s="1" t="s">
        <v>36</v>
      </c>
    </row>
    <row r="179" spans="1:14" x14ac:dyDescent="0.25">
      <c r="A179" s="10" t="s">
        <v>51</v>
      </c>
      <c r="B179" s="10" t="e">
        <f>COUNTIFS([4]RawData!$F$2:$F$378,"29", [4]RawData!$D$2:$D$378, "Filled")</f>
        <v>#VALUE!</v>
      </c>
      <c r="C179" s="10" t="e">
        <f>COUNTIFS([4]RawData!$F$2:$F$378,"29", [4]RawData!$D$2:$D$378, "Failed To Fill")</f>
        <v>#VALUE!</v>
      </c>
      <c r="D179" s="15" t="e">
        <f t="shared" si="4"/>
        <v>#VALUE!</v>
      </c>
      <c r="E179" s="10">
        <v>29</v>
      </c>
      <c r="F179" s="8" t="str">
        <f t="shared" si="5"/>
        <v xml:space="preserve"> 2/17/14 – 2/19/14</v>
      </c>
      <c r="J179" t="s">
        <v>51</v>
      </c>
      <c r="K179">
        <v>15</v>
      </c>
      <c r="L179">
        <v>2</v>
      </c>
      <c r="M179" s="1">
        <v>17</v>
      </c>
      <c r="N179" s="1" t="s">
        <v>37</v>
      </c>
    </row>
    <row r="180" spans="1:14" x14ac:dyDescent="0.25">
      <c r="A180" s="10" t="s">
        <v>51</v>
      </c>
      <c r="B180" s="10" t="e">
        <f>COUNTIFS([4]RawData!$F$2:$F$378,"30", [4]RawData!$D$2:$D$378, "Filled")</f>
        <v>#VALUE!</v>
      </c>
      <c r="C180" s="10" t="e">
        <f>COUNTIFS([4]RawData!$F$2:$F$378,"30", [4]RawData!$D$2:$D$378, "Failed To Fill")</f>
        <v>#VALUE!</v>
      </c>
      <c r="D180" s="15" t="e">
        <f t="shared" si="4"/>
        <v>#VALUE!</v>
      </c>
      <c r="E180" s="10">
        <v>30</v>
      </c>
      <c r="F180" s="8" t="str">
        <f t="shared" si="5"/>
        <v xml:space="preserve"> 2/24/14 – 2/28/14</v>
      </c>
      <c r="J180" t="s">
        <v>51</v>
      </c>
      <c r="K180">
        <v>4</v>
      </c>
      <c r="L180">
        <v>0</v>
      </c>
      <c r="M180" s="1">
        <v>4</v>
      </c>
      <c r="N180" s="1" t="s">
        <v>38</v>
      </c>
    </row>
    <row r="181" spans="1:14" x14ac:dyDescent="0.25">
      <c r="A181" s="10" t="s">
        <v>51</v>
      </c>
      <c r="B181" s="10" t="e">
        <f>COUNTIFS([4]RawData!$F$2:$F$378,"31", [4]RawData!$D$2:$D$378, "Filled")</f>
        <v>#VALUE!</v>
      </c>
      <c r="C181" s="10" t="e">
        <f>COUNTIFS([4]RawData!$F$2:$F$378,"31", [4]RawData!$D$2:$D$378, "Failed To Fill")</f>
        <v>#VALUE!</v>
      </c>
      <c r="D181" s="15" t="e">
        <f t="shared" si="4"/>
        <v>#VALUE!</v>
      </c>
      <c r="E181" s="10">
        <v>31</v>
      </c>
      <c r="F181" s="8" t="str">
        <f t="shared" si="5"/>
        <v xml:space="preserve"> 3/3/14 – 3/7/14</v>
      </c>
      <c r="J181" t="s">
        <v>51</v>
      </c>
      <c r="K181">
        <v>9</v>
      </c>
      <c r="L181">
        <v>1</v>
      </c>
      <c r="M181" s="1">
        <v>10</v>
      </c>
      <c r="N181" s="1" t="s">
        <v>40</v>
      </c>
    </row>
    <row r="182" spans="1:14" x14ac:dyDescent="0.25">
      <c r="A182" s="10" t="s">
        <v>51</v>
      </c>
      <c r="B182" s="10" t="e">
        <f>COUNTIFS([4]RawData!$F$2:$F$378,"32", [4]RawData!$D$2:$D$378, "Filled")</f>
        <v>#VALUE!</v>
      </c>
      <c r="C182" s="10" t="e">
        <f>COUNTIFS([4]RawData!$F$2:$F$378,"32", [4]RawData!$D$2:$D$378, "Failed To Fill")</f>
        <v>#VALUE!</v>
      </c>
      <c r="D182" s="15" t="e">
        <f t="shared" si="4"/>
        <v>#VALUE!</v>
      </c>
      <c r="E182" s="10">
        <v>32</v>
      </c>
      <c r="F182" s="8" t="str">
        <f t="shared" si="5"/>
        <v xml:space="preserve"> 3/10/14 – 3/13/14</v>
      </c>
      <c r="J182" t="s">
        <v>51</v>
      </c>
      <c r="K182">
        <v>8</v>
      </c>
      <c r="L182">
        <v>2</v>
      </c>
      <c r="M182" s="1">
        <v>10</v>
      </c>
      <c r="N182" s="1" t="s">
        <v>41</v>
      </c>
    </row>
    <row r="183" spans="1:14" x14ac:dyDescent="0.25">
      <c r="A183" s="10" t="s">
        <v>51</v>
      </c>
      <c r="B183" s="10" t="e">
        <f>COUNTIFS([4]RawData!$F$2:$F$378,"33", [4]RawData!$D$2:$D$378, "Filled")</f>
        <v>#VALUE!</v>
      </c>
      <c r="C183" s="10" t="e">
        <f>COUNTIFS([4]RawData!$F$2:$F$378,"33", [4]RawData!$D$2:$D$378, "Failed To Fill")</f>
        <v>#VALUE!</v>
      </c>
      <c r="D183" s="15" t="e">
        <f t="shared" si="4"/>
        <v>#VALUE!</v>
      </c>
      <c r="E183" s="10">
        <v>33</v>
      </c>
      <c r="F183" s="8" t="str">
        <f t="shared" si="5"/>
        <v xml:space="preserve"> 3/17/14 – 3/21/14</v>
      </c>
      <c r="J183" t="s">
        <v>51</v>
      </c>
      <c r="K183">
        <v>12</v>
      </c>
      <c r="L183">
        <v>0</v>
      </c>
      <c r="M183" s="1">
        <v>12</v>
      </c>
      <c r="N183" s="1" t="s">
        <v>42</v>
      </c>
    </row>
    <row r="184" spans="1:14" x14ac:dyDescent="0.25">
      <c r="A184" s="10" t="s">
        <v>51</v>
      </c>
      <c r="B184" s="10" t="e">
        <f>COUNTIFS([4]RawData!$F$2:$F$378,"34", [4]RawData!$D$2:$D$378, "Filled")</f>
        <v>#VALUE!</v>
      </c>
      <c r="C184" s="10" t="e">
        <f>COUNTIFS([4]RawData!$F$2:$F$378,"34", [4]RawData!$D$2:$D$378, "Failed To Fill")</f>
        <v>#VALUE!</v>
      </c>
      <c r="D184" s="15" t="e">
        <f t="shared" si="4"/>
        <v>#VALUE!</v>
      </c>
      <c r="E184" s="10">
        <v>34</v>
      </c>
      <c r="F184" s="8" t="str">
        <f t="shared" si="5"/>
        <v xml:space="preserve"> 3/24/14 – 3/28/14</v>
      </c>
      <c r="J184" t="s">
        <v>51</v>
      </c>
      <c r="K184">
        <v>13</v>
      </c>
      <c r="L184">
        <v>3</v>
      </c>
      <c r="M184" s="1">
        <v>16</v>
      </c>
      <c r="N184" s="1" t="s">
        <v>43</v>
      </c>
    </row>
    <row r="185" spans="1:14" x14ac:dyDescent="0.25">
      <c r="A185" s="10" t="s">
        <v>51</v>
      </c>
      <c r="B185" s="10" t="e">
        <f>COUNTIFS([4]RawData!$F$2:$F$378,"35", [4]RawData!$D$2:$D$378, "Filled")</f>
        <v>#VALUE!</v>
      </c>
      <c r="C185" s="10" t="e">
        <f>COUNTIFS([4]RawData!$F$2:$F$378,"35", [4]RawData!$D$2:$D$378, "Failed To Fill")</f>
        <v>#VALUE!</v>
      </c>
      <c r="D185" s="15" t="e">
        <f t="shared" si="4"/>
        <v>#VALUE!</v>
      </c>
      <c r="E185" s="10">
        <v>35</v>
      </c>
      <c r="F185" s="8" t="str">
        <f t="shared" si="5"/>
        <v xml:space="preserve"> 3/31/14 – 4/4/14</v>
      </c>
      <c r="J185" t="s">
        <v>51</v>
      </c>
      <c r="K185">
        <v>11</v>
      </c>
      <c r="L185">
        <v>4</v>
      </c>
      <c r="M185" s="1">
        <v>15</v>
      </c>
      <c r="N185" s="1" t="s">
        <v>44</v>
      </c>
    </row>
    <row r="186" spans="1:14" x14ac:dyDescent="0.25">
      <c r="A186" s="10" t="s">
        <v>51</v>
      </c>
      <c r="B186" s="10" t="e">
        <f>COUNTIFS([4]RawData!$F$2:$F$378,"36", [4]RawData!$D$2:$D$378, "Filled")</f>
        <v>#VALUE!</v>
      </c>
      <c r="C186" s="10" t="e">
        <f>COUNTIFS([4]RawData!$F$2:$F$378,"36", [4]RawData!$D$2:$D$378, "Failed To Fill")</f>
        <v>#VALUE!</v>
      </c>
      <c r="D186" s="15" t="e">
        <f t="shared" si="4"/>
        <v>#VALUE!</v>
      </c>
      <c r="E186" s="10">
        <v>36</v>
      </c>
      <c r="F186" s="8" t="str">
        <f t="shared" si="5"/>
        <v xml:space="preserve"> 4/7/14 – 4/11/14</v>
      </c>
      <c r="J186" t="s">
        <v>51</v>
      </c>
      <c r="K186">
        <v>7</v>
      </c>
      <c r="L186">
        <v>0</v>
      </c>
      <c r="M186" s="1">
        <v>7</v>
      </c>
      <c r="N186" s="1" t="s">
        <v>45</v>
      </c>
    </row>
    <row r="187" spans="1:14" x14ac:dyDescent="0.25">
      <c r="A187" s="10" t="s">
        <v>52</v>
      </c>
      <c r="B187" s="15" t="e">
        <f>COUNTIFS([5]RawData!$F$2:$F$2187,"1", [5]RawData!$D$2:$D$2187, "Filled")</f>
        <v>#VALUE!</v>
      </c>
      <c r="C187" s="15" t="e">
        <f>COUNTIFS([5]RawData!$F$2:$F$2187,"1", [5]RawData!$D$2:$D$2187, "Failed To Fill")</f>
        <v>#VALUE!</v>
      </c>
      <c r="D187" s="15" t="e">
        <f t="shared" si="4"/>
        <v>#VALUE!</v>
      </c>
      <c r="E187" s="10">
        <v>1</v>
      </c>
      <c r="F187" s="8" t="str">
        <f t="shared" si="5"/>
        <v>7/29/13 – 8/2/13</v>
      </c>
      <c r="J187" t="s">
        <v>52</v>
      </c>
      <c r="K187">
        <v>8</v>
      </c>
      <c r="L187">
        <v>0</v>
      </c>
      <c r="M187" s="1">
        <v>8</v>
      </c>
      <c r="N187" s="1" t="s">
        <v>9</v>
      </c>
    </row>
    <row r="188" spans="1:14" x14ac:dyDescent="0.25">
      <c r="A188" s="10" t="s">
        <v>52</v>
      </c>
      <c r="B188" s="15" t="e">
        <f>COUNTIFS([5]RawData!$F$2:$F$2187,"2", [5]RawData!$D$2:$D$2187, "Filled")</f>
        <v>#VALUE!</v>
      </c>
      <c r="C188" s="10" t="e">
        <f>COUNTIFS([5]RawData!$F$2:$F$2187,"2", [5]RawData!$D$2:$D$2187, "Failed To Fill")</f>
        <v>#VALUE!</v>
      </c>
      <c r="D188" s="15" t="e">
        <f t="shared" si="4"/>
        <v>#VALUE!</v>
      </c>
      <c r="E188" s="10">
        <v>2</v>
      </c>
      <c r="F188" s="8" t="str">
        <f t="shared" si="5"/>
        <v>8/5/13 – 8/9/13</v>
      </c>
      <c r="J188" t="s">
        <v>52</v>
      </c>
      <c r="K188">
        <v>34</v>
      </c>
      <c r="L188">
        <v>1</v>
      </c>
      <c r="M188" s="1">
        <v>35</v>
      </c>
      <c r="N188" s="1" t="s">
        <v>10</v>
      </c>
    </row>
    <row r="189" spans="1:14" x14ac:dyDescent="0.25">
      <c r="A189" s="10" t="s">
        <v>52</v>
      </c>
      <c r="B189" s="15" t="e">
        <f>COUNTIFS([5]RawData!$F$2:$F$2187,"3", [5]RawData!$D$2:$D$2187, "Filled")</f>
        <v>#VALUE!</v>
      </c>
      <c r="C189" s="10" t="e">
        <f>COUNTIFS([5]RawData!$F$2:$F$2187,"3", [5]RawData!$D$2:$D$2187, "Failed To Fill")</f>
        <v>#VALUE!</v>
      </c>
      <c r="D189" s="15" t="e">
        <f t="shared" si="4"/>
        <v>#VALUE!</v>
      </c>
      <c r="E189" s="10">
        <v>3</v>
      </c>
      <c r="F189" s="8" t="str">
        <f t="shared" si="5"/>
        <v>8/12/13 – 8/16/13</v>
      </c>
      <c r="J189" t="s">
        <v>52</v>
      </c>
      <c r="K189">
        <v>37</v>
      </c>
      <c r="L189">
        <v>8</v>
      </c>
      <c r="M189" s="1">
        <v>45</v>
      </c>
      <c r="N189" s="1" t="s">
        <v>11</v>
      </c>
    </row>
    <row r="190" spans="1:14" x14ac:dyDescent="0.25">
      <c r="A190" s="10" t="s">
        <v>52</v>
      </c>
      <c r="B190" s="10" t="e">
        <f>COUNTIFS([5]RawData!$F$2:$F$2187,"4", [5]RawData!$D$2:$D$2187, "Filled")</f>
        <v>#VALUE!</v>
      </c>
      <c r="C190" s="10" t="e">
        <f>COUNTIFS([5]RawData!$F$2:$F$2187,"4", [5]RawData!$D$2:$D$2187, "Failed To Fill")</f>
        <v>#VALUE!</v>
      </c>
      <c r="D190" s="15" t="e">
        <f t="shared" si="4"/>
        <v>#VALUE!</v>
      </c>
      <c r="E190" s="10">
        <v>4</v>
      </c>
      <c r="F190" s="8" t="str">
        <f t="shared" si="5"/>
        <v>8/19/13 – 8/23/13</v>
      </c>
      <c r="J190" t="s">
        <v>52</v>
      </c>
      <c r="K190">
        <v>56</v>
      </c>
      <c r="L190">
        <v>5</v>
      </c>
      <c r="M190" s="1">
        <v>61</v>
      </c>
      <c r="N190" s="1" t="s">
        <v>12</v>
      </c>
    </row>
    <row r="191" spans="1:14" x14ac:dyDescent="0.25">
      <c r="A191" s="10" t="s">
        <v>52</v>
      </c>
      <c r="B191" s="10" t="e">
        <f>COUNTIFS([5]RawData!$F$2:$F$2187,"5", [5]RawData!$D$2:$D$2187, "Filled")</f>
        <v>#VALUE!</v>
      </c>
      <c r="C191" s="10" t="e">
        <f>COUNTIFS([5]RawData!$F$2:$F$2187,"5", [5]RawData!$D$2:$D$2187, "Failed To Fill")</f>
        <v>#VALUE!</v>
      </c>
      <c r="D191" s="15" t="e">
        <f t="shared" si="4"/>
        <v>#VALUE!</v>
      </c>
      <c r="E191" s="10">
        <v>5</v>
      </c>
      <c r="F191" s="8" t="str">
        <f t="shared" si="5"/>
        <v>8/26/13 – 8/30/13</v>
      </c>
      <c r="J191" t="s">
        <v>52</v>
      </c>
      <c r="K191">
        <v>41</v>
      </c>
      <c r="L191">
        <v>15</v>
      </c>
      <c r="M191" s="1">
        <v>56</v>
      </c>
      <c r="N191" s="1" t="s">
        <v>13</v>
      </c>
    </row>
    <row r="192" spans="1:14" x14ac:dyDescent="0.25">
      <c r="A192" s="10" t="s">
        <v>52</v>
      </c>
      <c r="B192" s="10" t="e">
        <f>COUNTIFS([5]RawData!$F$2:$F$2187,"6", [5]RawData!$D$2:$D$2187, "Filled")</f>
        <v>#VALUE!</v>
      </c>
      <c r="C192" s="10" t="e">
        <f>COUNTIFS([5]RawData!$F$2:$F$2187,"6", [5]RawData!$D$2:$D$2187, "Failed To Fill")</f>
        <v>#VALUE!</v>
      </c>
      <c r="D192" s="15" t="e">
        <f t="shared" si="4"/>
        <v>#VALUE!</v>
      </c>
      <c r="E192" s="10">
        <v>6</v>
      </c>
      <c r="F192" s="8" t="str">
        <f t="shared" si="5"/>
        <v>9/3/13 – 9/6/13</v>
      </c>
      <c r="J192" t="s">
        <v>52</v>
      </c>
      <c r="K192">
        <v>50</v>
      </c>
      <c r="L192">
        <v>13</v>
      </c>
      <c r="M192" s="1">
        <v>63</v>
      </c>
      <c r="N192" s="1" t="s">
        <v>14</v>
      </c>
    </row>
    <row r="193" spans="1:14" x14ac:dyDescent="0.25">
      <c r="A193" s="10" t="s">
        <v>52</v>
      </c>
      <c r="B193" s="10" t="e">
        <f>COUNTIFS([5]RawData!$F$2:$F$2187,"7", [5]RawData!$D$2:$D$2187, "Filled")</f>
        <v>#VALUE!</v>
      </c>
      <c r="C193" s="10" t="e">
        <f>COUNTIFS([5]RawData!$F$2:$F$2187,"7", [5]RawData!$D$2:$D$2187, "Failed To Fill")</f>
        <v>#VALUE!</v>
      </c>
      <c r="D193" s="15" t="e">
        <f t="shared" si="4"/>
        <v>#VALUE!</v>
      </c>
      <c r="E193" s="10">
        <v>7</v>
      </c>
      <c r="F193" s="8" t="str">
        <f t="shared" si="5"/>
        <v>9/9/13 – 9/13/13</v>
      </c>
      <c r="J193" t="s">
        <v>52</v>
      </c>
      <c r="K193">
        <v>52</v>
      </c>
      <c r="L193">
        <v>15</v>
      </c>
      <c r="M193" s="1">
        <v>67</v>
      </c>
      <c r="N193" s="1" t="s">
        <v>15</v>
      </c>
    </row>
    <row r="194" spans="1:14" x14ac:dyDescent="0.25">
      <c r="A194" s="10" t="s">
        <v>52</v>
      </c>
      <c r="B194" s="16" t="e">
        <f>COUNTIFS([5]RawData!$F$2:$F$2187,"8", [5]RawData!$D$2:$D$2187, "Filled")</f>
        <v>#VALUE!</v>
      </c>
      <c r="C194" s="16" t="e">
        <f>COUNTIFS([5]RawData!$F$2:$F$2187,"8", [5]RawData!$D$2:$D$2187, "Failed To Fill")</f>
        <v>#VALUE!</v>
      </c>
      <c r="D194" s="15" t="e">
        <f t="shared" si="4"/>
        <v>#VALUE!</v>
      </c>
      <c r="E194" s="10">
        <v>8</v>
      </c>
      <c r="F194" s="8" t="str">
        <f t="shared" si="5"/>
        <v>9/16/13 – 9/20/13</v>
      </c>
      <c r="J194" t="s">
        <v>52</v>
      </c>
      <c r="K194">
        <v>51</v>
      </c>
      <c r="L194">
        <v>11</v>
      </c>
      <c r="M194" s="1">
        <v>62</v>
      </c>
      <c r="N194" s="1" t="s">
        <v>16</v>
      </c>
    </row>
    <row r="195" spans="1:14" x14ac:dyDescent="0.25">
      <c r="A195" s="10" t="s">
        <v>52</v>
      </c>
      <c r="B195" s="10" t="e">
        <f>COUNTIFS([5]RawData!$F$2:$F$2187,"9", [5]RawData!$D$2:$D$2187, "Filled")</f>
        <v>#VALUE!</v>
      </c>
      <c r="C195" s="10" t="e">
        <f>COUNTIFS([5]RawData!$F$2:$F$2187,"9", [5]RawData!$D$2:$D$2187, "Failed To Fill")</f>
        <v>#VALUE!</v>
      </c>
      <c r="D195" s="15" t="e">
        <f t="shared" si="4"/>
        <v>#VALUE!</v>
      </c>
      <c r="E195" s="10">
        <v>9</v>
      </c>
      <c r="F195" s="8" t="str">
        <f t="shared" si="5"/>
        <v>9/23/13 – 9/27/13</v>
      </c>
      <c r="J195" t="s">
        <v>52</v>
      </c>
      <c r="K195">
        <v>63</v>
      </c>
      <c r="L195">
        <v>4</v>
      </c>
      <c r="M195" s="1">
        <v>67</v>
      </c>
      <c r="N195" s="1" t="s">
        <v>17</v>
      </c>
    </row>
    <row r="196" spans="1:14" x14ac:dyDescent="0.25">
      <c r="A196" s="10" t="s">
        <v>52</v>
      </c>
      <c r="B196" s="10" t="e">
        <f>COUNTIFS([5]RawData!$F$2:$F$2187,"10", [5]RawData!$D$2:$D$2187, "Filled")</f>
        <v>#VALUE!</v>
      </c>
      <c r="C196" s="10" t="e">
        <f>COUNTIFS([5]RawData!$F$2:$F$2187,"10", [5]RawData!$D$2:$D$2187, "Failed To Fill")</f>
        <v>#VALUE!</v>
      </c>
      <c r="D196" s="15" t="e">
        <f t="shared" si="4"/>
        <v>#VALUE!</v>
      </c>
      <c r="E196" s="10">
        <v>10</v>
      </c>
      <c r="F196" s="8" t="str">
        <f t="shared" si="5"/>
        <v>9/30/13 – 10/4/13</v>
      </c>
      <c r="J196" t="s">
        <v>52</v>
      </c>
      <c r="K196">
        <v>76</v>
      </c>
      <c r="L196">
        <v>7</v>
      </c>
      <c r="M196" s="1">
        <v>83</v>
      </c>
      <c r="N196" s="1" t="s">
        <v>18</v>
      </c>
    </row>
    <row r="197" spans="1:14" x14ac:dyDescent="0.25">
      <c r="A197" s="10" t="s">
        <v>52</v>
      </c>
      <c r="B197" s="10" t="e">
        <f>COUNTIFS([5]RawData!$F$2:$F$2187,"11", [5]RawData!$D$2:$D$2187, "Filled")</f>
        <v>#VALUE!</v>
      </c>
      <c r="C197" s="10" t="e">
        <f>COUNTIFS([5]RawData!$F$2:$F$2187,"11", [5]RawData!$D$2:$D$2187, "Failed To Fill")</f>
        <v>#VALUE!</v>
      </c>
      <c r="D197" s="15" t="e">
        <f t="shared" si="4"/>
        <v>#VALUE!</v>
      </c>
      <c r="E197" s="10">
        <v>11</v>
      </c>
      <c r="F197" s="8" t="str">
        <f t="shared" si="5"/>
        <v>10/7/13 – 10/8/13</v>
      </c>
      <c r="J197" t="s">
        <v>52</v>
      </c>
      <c r="K197">
        <v>26</v>
      </c>
      <c r="L197">
        <v>1</v>
      </c>
      <c r="M197" s="1">
        <v>27</v>
      </c>
      <c r="N197" s="1" t="s">
        <v>19</v>
      </c>
    </row>
    <row r="198" spans="1:14" x14ac:dyDescent="0.25">
      <c r="A198" s="10" t="s">
        <v>52</v>
      </c>
      <c r="B198" s="10" t="e">
        <f>COUNTIFS([5]RawData!$F$2:$F$2187,"12", [5]RawData!$D$2:$D$2187, "Filled")</f>
        <v>#VALUE!</v>
      </c>
      <c r="C198" s="10" t="e">
        <f>COUNTIFS([5]RawData!$F$2:$F$2187,"12", [5]RawData!$D$2:$D$2187, "Failed To Fill")</f>
        <v>#VALUE!</v>
      </c>
      <c r="D198" s="15" t="e">
        <f t="shared" si="4"/>
        <v>#VALUE!</v>
      </c>
      <c r="E198" s="10">
        <v>12</v>
      </c>
      <c r="F198" s="8" t="str">
        <f t="shared" si="5"/>
        <v>10/15/13 – 10/18/13</v>
      </c>
      <c r="J198" t="s">
        <v>52</v>
      </c>
      <c r="K198">
        <v>75</v>
      </c>
      <c r="L198">
        <v>1</v>
      </c>
      <c r="M198" s="1">
        <v>76</v>
      </c>
      <c r="N198" s="1" t="s">
        <v>20</v>
      </c>
    </row>
    <row r="199" spans="1:14" x14ac:dyDescent="0.25">
      <c r="A199" s="10" t="s">
        <v>52</v>
      </c>
      <c r="B199" s="10" t="e">
        <f>COUNTIFS([5]RawData!$F$2:$F$2187,"13", [5]RawData!$D$2:$D$2187, "Filled")</f>
        <v>#VALUE!</v>
      </c>
      <c r="C199" s="10" t="e">
        <f>COUNTIFS([5]RawData!$F$2:$F$2187,"13", [5]RawData!$D$2:$D$2187, "Failed To Fill")</f>
        <v>#VALUE!</v>
      </c>
      <c r="D199" s="15" t="e">
        <f t="shared" si="4"/>
        <v>#VALUE!</v>
      </c>
      <c r="E199" s="10">
        <v>13</v>
      </c>
      <c r="F199" s="8" t="str">
        <f t="shared" si="5"/>
        <v>10/21/13 – 10/25/13</v>
      </c>
      <c r="J199" t="s">
        <v>52</v>
      </c>
      <c r="K199">
        <v>75</v>
      </c>
      <c r="L199">
        <v>12</v>
      </c>
      <c r="M199" s="1">
        <v>87</v>
      </c>
      <c r="N199" s="1" t="s">
        <v>21</v>
      </c>
    </row>
    <row r="200" spans="1:14" x14ac:dyDescent="0.25">
      <c r="A200" s="10" t="s">
        <v>52</v>
      </c>
      <c r="B200" s="10" t="e">
        <f>COUNTIFS([5]RawData!$F$2:$F$2187,"14", [5]RawData!$D$2:$D$2187, "Filled")</f>
        <v>#VALUE!</v>
      </c>
      <c r="C200" s="10" t="e">
        <f>COUNTIFS([5]RawData!$F$2:$F$2187,"14", [5]RawData!$D$2:$D$2187, "Failed To Fill")</f>
        <v>#VALUE!</v>
      </c>
      <c r="D200" s="15" t="e">
        <f t="shared" si="4"/>
        <v>#VALUE!</v>
      </c>
      <c r="E200" s="10">
        <v>14</v>
      </c>
      <c r="F200" s="8" t="str">
        <f t="shared" si="5"/>
        <v>10/28/13 – 11/1/13</v>
      </c>
      <c r="J200" t="s">
        <v>52</v>
      </c>
      <c r="K200">
        <v>58</v>
      </c>
      <c r="L200">
        <v>16</v>
      </c>
      <c r="M200" s="1">
        <v>74</v>
      </c>
      <c r="N200" s="1" t="s">
        <v>22</v>
      </c>
    </row>
    <row r="201" spans="1:14" x14ac:dyDescent="0.25">
      <c r="A201" s="10" t="s">
        <v>52</v>
      </c>
      <c r="B201" s="10" t="e">
        <f>COUNTIFS([5]RawData!$F$2:$F$2187,"15", [5]RawData!$D$2:$D$2187, "Filled")</f>
        <v>#VALUE!</v>
      </c>
      <c r="C201" s="10" t="e">
        <f>COUNTIFS([5]RawData!$F$2:$F$2187,"15", [5]RawData!$D$2:$D$2187, "Failed To Fill")</f>
        <v>#VALUE!</v>
      </c>
      <c r="D201" s="15" t="e">
        <f t="shared" si="4"/>
        <v>#VALUE!</v>
      </c>
      <c r="E201" s="10">
        <v>15</v>
      </c>
      <c r="F201" s="8" t="str">
        <f t="shared" si="5"/>
        <v>11/4/13 – 11/8/13</v>
      </c>
      <c r="J201" t="s">
        <v>52</v>
      </c>
      <c r="K201">
        <v>47</v>
      </c>
      <c r="L201">
        <v>12</v>
      </c>
      <c r="M201" s="1">
        <v>59</v>
      </c>
      <c r="N201" s="1" t="s">
        <v>23</v>
      </c>
    </row>
    <row r="202" spans="1:14" x14ac:dyDescent="0.25">
      <c r="A202" s="10" t="s">
        <v>52</v>
      </c>
      <c r="B202" s="10" t="e">
        <f>COUNTIFS([5]RawData!$F$2:$F$2187,"16", [5]RawData!$D$2:$D$2187, "Filled")</f>
        <v>#VALUE!</v>
      </c>
      <c r="C202" s="10" t="e">
        <f>COUNTIFS([5]RawData!$F$2:$F$2187,"16", [5]RawData!$D$2:$D$2187, "Failed To Fill")</f>
        <v>#VALUE!</v>
      </c>
      <c r="D202" s="15" t="e">
        <f t="shared" si="4"/>
        <v>#VALUE!</v>
      </c>
      <c r="E202" s="10">
        <v>16</v>
      </c>
      <c r="F202" s="8" t="str">
        <f t="shared" si="5"/>
        <v>11/12/13 – 11/15/13</v>
      </c>
      <c r="J202" t="s">
        <v>52</v>
      </c>
      <c r="K202">
        <v>61</v>
      </c>
      <c r="L202">
        <v>5</v>
      </c>
      <c r="M202" s="1">
        <v>66</v>
      </c>
      <c r="N202" s="1" t="s">
        <v>24</v>
      </c>
    </row>
    <row r="203" spans="1:14" x14ac:dyDescent="0.25">
      <c r="A203" s="10" t="s">
        <v>52</v>
      </c>
      <c r="B203" s="10" t="e">
        <f>COUNTIFS([5]RawData!$F$2:$F$2187,"17", [5]RawData!$D$2:$D$2187, "Filled")</f>
        <v>#VALUE!</v>
      </c>
      <c r="C203" s="10" t="e">
        <f>COUNTIFS([5]RawData!$F$2:$F$2187,"17", [5]RawData!$D$2:$D$2187, "Failed To Fill")</f>
        <v>#VALUE!</v>
      </c>
      <c r="D203" s="15" t="e">
        <f t="shared" si="4"/>
        <v>#VALUE!</v>
      </c>
      <c r="E203" s="10">
        <v>17</v>
      </c>
      <c r="F203" s="8" t="str">
        <f t="shared" si="5"/>
        <v>11/18/13 – 11/22/13</v>
      </c>
      <c r="J203" t="s">
        <v>52</v>
      </c>
      <c r="K203">
        <v>70</v>
      </c>
      <c r="L203">
        <v>16</v>
      </c>
      <c r="M203" s="1">
        <v>86</v>
      </c>
      <c r="N203" s="1" t="s">
        <v>25</v>
      </c>
    </row>
    <row r="204" spans="1:14" x14ac:dyDescent="0.25">
      <c r="A204" s="10" t="s">
        <v>52</v>
      </c>
      <c r="B204" s="10" t="e">
        <f>COUNTIFS([5]RawData!$F$2:$F$2187,"18", [5]RawData!$D$2:$D$2187, "Filled")</f>
        <v>#VALUE!</v>
      </c>
      <c r="C204" s="10" t="e">
        <f>COUNTIFS([5]RawData!$F$2:$F$2187,"18", [5]RawData!$D$2:$D$2187, "Failed To Fill")</f>
        <v>#VALUE!</v>
      </c>
      <c r="D204" s="15" t="e">
        <f t="shared" si="4"/>
        <v>#VALUE!</v>
      </c>
      <c r="E204" s="10">
        <v>18</v>
      </c>
      <c r="F204" s="8" t="str">
        <f t="shared" si="5"/>
        <v>11/25/13 – 11/27/13</v>
      </c>
      <c r="J204" t="s">
        <v>52</v>
      </c>
      <c r="K204">
        <v>32</v>
      </c>
      <c r="L204">
        <v>11</v>
      </c>
      <c r="M204" s="1">
        <v>43</v>
      </c>
      <c r="N204" s="1" t="s">
        <v>26</v>
      </c>
    </row>
    <row r="205" spans="1:14" x14ac:dyDescent="0.25">
      <c r="A205" s="10" t="s">
        <v>52</v>
      </c>
      <c r="B205" s="10" t="e">
        <f>COUNTIFS([5]RawData!$F$2:$F$2187,"19", [5]RawData!$D$2:$D$2187, "Filled")</f>
        <v>#VALUE!</v>
      </c>
      <c r="C205" s="10" t="e">
        <f>COUNTIFS([5]RawData!$F$2:$F$2187,"19", [5]RawData!$D$2:$D$2187, "Failed To Fill")</f>
        <v>#VALUE!</v>
      </c>
      <c r="D205" s="15" t="e">
        <f t="shared" si="4"/>
        <v>#VALUE!</v>
      </c>
      <c r="E205" s="10">
        <v>19</v>
      </c>
      <c r="F205" s="8" t="str">
        <f t="shared" si="5"/>
        <v>12/2/13 – 12/6/13</v>
      </c>
      <c r="J205" t="s">
        <v>52</v>
      </c>
      <c r="K205">
        <v>56</v>
      </c>
      <c r="L205">
        <v>12</v>
      </c>
      <c r="M205" s="1">
        <v>68</v>
      </c>
      <c r="N205" s="1" t="s">
        <v>27</v>
      </c>
    </row>
    <row r="206" spans="1:14" x14ac:dyDescent="0.25">
      <c r="A206" s="10" t="s">
        <v>52</v>
      </c>
      <c r="B206" s="10" t="e">
        <f>COUNTIFS([5]RawData!$F$2:$F$2187,"20", [5]RawData!$D$2:$D$2187, "Filled")</f>
        <v>#VALUE!</v>
      </c>
      <c r="C206" s="10" t="e">
        <f>COUNTIFS([5]RawData!$F$2:$F$2187,"20", [5]RawData!$D$2:$D$2187, "Failed To Fill")</f>
        <v>#VALUE!</v>
      </c>
      <c r="D206" s="15" t="e">
        <f t="shared" si="4"/>
        <v>#VALUE!</v>
      </c>
      <c r="E206" s="10">
        <v>20</v>
      </c>
      <c r="F206" s="8" t="str">
        <f t="shared" si="5"/>
        <v>12/9/13 – 12/13/13</v>
      </c>
      <c r="J206" t="s">
        <v>52</v>
      </c>
      <c r="K206">
        <v>45</v>
      </c>
      <c r="L206">
        <v>15</v>
      </c>
      <c r="M206" s="1">
        <v>60</v>
      </c>
      <c r="N206" s="1" t="s">
        <v>28</v>
      </c>
    </row>
    <row r="207" spans="1:14" x14ac:dyDescent="0.25">
      <c r="A207" s="10" t="s">
        <v>52</v>
      </c>
      <c r="B207" s="10" t="e">
        <f>COUNTIFS([5]RawData!$F$2:$F$2187,"21", [5]RawData!$D$2:$D$2187, "Filled")</f>
        <v>#VALUE!</v>
      </c>
      <c r="C207" s="10" t="e">
        <f>COUNTIFS([5]RawData!$F$2:$F$2187,"21", [5]RawData!$D$2:$D$2187, "Failed To Fill")</f>
        <v>#VALUE!</v>
      </c>
      <c r="D207" s="15" t="e">
        <f t="shared" si="4"/>
        <v>#VALUE!</v>
      </c>
      <c r="E207" s="10">
        <v>21</v>
      </c>
      <c r="F207" s="8" t="str">
        <f t="shared" si="5"/>
        <v>12/16/13 – 12/19/13</v>
      </c>
      <c r="J207" t="s">
        <v>52</v>
      </c>
      <c r="K207">
        <v>24</v>
      </c>
      <c r="L207">
        <v>9</v>
      </c>
      <c r="M207" s="1">
        <v>33</v>
      </c>
      <c r="N207" s="1" t="s">
        <v>29</v>
      </c>
    </row>
    <row r="208" spans="1:14" x14ac:dyDescent="0.25">
      <c r="A208" s="10" t="s">
        <v>52</v>
      </c>
      <c r="B208" s="10" t="e">
        <f>COUNTIFS([5]RawData!$F$2:$F$2187,"22", [5]RawData!$D$2:$D$2187, "Filled")</f>
        <v>#VALUE!</v>
      </c>
      <c r="C208" s="10" t="e">
        <f>COUNTIFS([5]RawData!$F$2:$F$2187,"22", [5]RawData!$D$2:$D$2187, "Failed To Fill")</f>
        <v>#VALUE!</v>
      </c>
      <c r="D208" s="15" t="e">
        <f t="shared" si="4"/>
        <v>#VALUE!</v>
      </c>
      <c r="E208" s="10">
        <v>22</v>
      </c>
      <c r="F208" s="8" t="str">
        <f t="shared" si="5"/>
        <v>Winter Break</v>
      </c>
      <c r="J208" t="s">
        <v>52</v>
      </c>
      <c r="K208">
        <v>0</v>
      </c>
      <c r="L208">
        <v>0</v>
      </c>
      <c r="M208" s="1">
        <v>0</v>
      </c>
      <c r="N208" s="1" t="s">
        <v>30</v>
      </c>
    </row>
    <row r="209" spans="1:14" x14ac:dyDescent="0.25">
      <c r="A209" s="10" t="s">
        <v>52</v>
      </c>
      <c r="B209" s="10" t="e">
        <f>COUNTIFS([5]RawData!$F$2:$F$2187,"23", [5]RawData!$D$2:$D$2187, "Filled")</f>
        <v>#VALUE!</v>
      </c>
      <c r="C209" s="10" t="e">
        <f>COUNTIFS([5]RawData!$F$2:$F$2187,"23", [5]RawData!$D$2:$D$2187, "Failed To Fill")</f>
        <v>#VALUE!</v>
      </c>
      <c r="D209" s="15" t="e">
        <f t="shared" si="4"/>
        <v>#VALUE!</v>
      </c>
      <c r="E209" s="10">
        <v>23</v>
      </c>
      <c r="F209" s="8" t="str">
        <f t="shared" si="5"/>
        <v>1/6/14 – 1/10/14</v>
      </c>
      <c r="J209" t="s">
        <v>52</v>
      </c>
      <c r="K209">
        <v>9</v>
      </c>
      <c r="L209">
        <v>1</v>
      </c>
      <c r="M209" s="1">
        <v>10</v>
      </c>
      <c r="N209" s="1" t="s">
        <v>31</v>
      </c>
    </row>
    <row r="210" spans="1:14" x14ac:dyDescent="0.25">
      <c r="A210" s="10" t="s">
        <v>52</v>
      </c>
      <c r="B210" s="10" t="e">
        <f>COUNTIFS([5]RawData!$F$2:$F$2187,"24", [5]RawData!$D$2:$D$2187, "Filled")</f>
        <v>#VALUE!</v>
      </c>
      <c r="C210" s="10" t="e">
        <f>COUNTIFS([5]RawData!$F$2:$F$2187,"24", [5]RawData!$D$2:$D$2187, "Failed To Fill")</f>
        <v>#VALUE!</v>
      </c>
      <c r="D210" s="15" t="e">
        <f t="shared" si="4"/>
        <v>#VALUE!</v>
      </c>
      <c r="E210" s="10">
        <v>24</v>
      </c>
      <c r="F210" s="8" t="str">
        <f t="shared" si="5"/>
        <v>1/13/14 – 1/17/14</v>
      </c>
      <c r="J210" t="s">
        <v>52</v>
      </c>
      <c r="K210">
        <v>55</v>
      </c>
      <c r="L210">
        <v>14</v>
      </c>
      <c r="M210" s="1">
        <v>69</v>
      </c>
      <c r="N210" s="1" t="s">
        <v>32</v>
      </c>
    </row>
    <row r="211" spans="1:14" x14ac:dyDescent="0.25">
      <c r="A211" s="10" t="s">
        <v>52</v>
      </c>
      <c r="B211" s="10" t="e">
        <f>COUNTIFS([5]RawData!$F$2:$F$2187,"25", [5]RawData!$D$2:$D$2187, "Filled")</f>
        <v>#VALUE!</v>
      </c>
      <c r="C211" s="10" t="e">
        <f>COUNTIFS([5]RawData!$F$2:$F$2187,"25", [5]RawData!$D$2:$D$2187, "Failed To Fill")</f>
        <v>#VALUE!</v>
      </c>
      <c r="D211" s="15" t="e">
        <f t="shared" si="4"/>
        <v>#VALUE!</v>
      </c>
      <c r="E211" s="10">
        <v>25</v>
      </c>
      <c r="F211" s="8" t="str">
        <f t="shared" si="5"/>
        <v>1/21/14 – 1/24/14</v>
      </c>
      <c r="J211" t="s">
        <v>52</v>
      </c>
      <c r="K211">
        <v>50</v>
      </c>
      <c r="L211">
        <v>8</v>
      </c>
      <c r="M211" s="1">
        <v>58</v>
      </c>
      <c r="N211" s="1" t="s">
        <v>33</v>
      </c>
    </row>
    <row r="212" spans="1:14" x14ac:dyDescent="0.25">
      <c r="A212" s="10" t="s">
        <v>52</v>
      </c>
      <c r="B212" s="10" t="e">
        <f>COUNTIFS([5]RawData!$F$2:$F$2187,"26", [5]RawData!$D$2:$D$2187, "Filled")</f>
        <v>#VALUE!</v>
      </c>
      <c r="C212" s="10" t="e">
        <f>COUNTIFS([5]RawData!$F$2:$F$2187,"26", [5]RawData!$D$2:$D$2187, "Failed To Fill")</f>
        <v>#VALUE!</v>
      </c>
      <c r="D212" s="15" t="e">
        <f t="shared" si="4"/>
        <v>#VALUE!</v>
      </c>
      <c r="E212" s="10">
        <v>26</v>
      </c>
      <c r="F212" s="8" t="str">
        <f t="shared" si="5"/>
        <v>1/27/14 – 1/31/14</v>
      </c>
      <c r="J212" t="s">
        <v>52</v>
      </c>
      <c r="K212">
        <v>67</v>
      </c>
      <c r="L212">
        <v>11</v>
      </c>
      <c r="M212" s="1">
        <v>78</v>
      </c>
      <c r="N212" s="1" t="s">
        <v>34</v>
      </c>
    </row>
    <row r="213" spans="1:14" x14ac:dyDescent="0.25">
      <c r="A213" s="10" t="s">
        <v>52</v>
      </c>
      <c r="B213" s="10" t="e">
        <f>COUNTIFS([5]RawData!$F$2:$F$2187,"27", [5]RawData!$D$2:$D$2187, "Filled")</f>
        <v>#VALUE!</v>
      </c>
      <c r="C213" s="10" t="e">
        <f>COUNTIFS([5]RawData!$F$2:$F$2187,"27", [5]RawData!$D$2:$D$2187, "Failed To Fill")</f>
        <v>#VALUE!</v>
      </c>
      <c r="D213" s="15" t="e">
        <f t="shared" si="4"/>
        <v>#VALUE!</v>
      </c>
      <c r="E213" s="10">
        <v>27</v>
      </c>
      <c r="F213" s="8" t="str">
        <f t="shared" si="5"/>
        <v xml:space="preserve"> 2/3/14 – 2/7/14</v>
      </c>
      <c r="J213" t="s">
        <v>52</v>
      </c>
      <c r="K213">
        <v>62</v>
      </c>
      <c r="L213">
        <v>27</v>
      </c>
      <c r="M213" s="1">
        <v>89</v>
      </c>
      <c r="N213" s="1" t="s">
        <v>35</v>
      </c>
    </row>
    <row r="214" spans="1:14" x14ac:dyDescent="0.25">
      <c r="A214" s="10" t="s">
        <v>52</v>
      </c>
      <c r="B214" s="10" t="e">
        <f>COUNTIFS([5]RawData!$F$2:$F$2187,"28", [5]RawData!$D$2:$D$2187, "Filled")</f>
        <v>#VALUE!</v>
      </c>
      <c r="C214" s="10" t="e">
        <f>COUNTIFS([5]RawData!$F$2:$F$2187,"28", [5]RawData!$D$2:$D$2187, "Failed To Fill")</f>
        <v>#VALUE!</v>
      </c>
      <c r="D214" s="15" t="e">
        <f t="shared" si="4"/>
        <v>#VALUE!</v>
      </c>
      <c r="E214" s="10">
        <v>28</v>
      </c>
      <c r="F214" s="8" t="str">
        <f t="shared" si="5"/>
        <v xml:space="preserve"> 2/10/14 – 2/14/14</v>
      </c>
      <c r="J214" t="s">
        <v>52</v>
      </c>
      <c r="K214">
        <v>58</v>
      </c>
      <c r="L214">
        <v>19</v>
      </c>
      <c r="M214" s="1">
        <v>77</v>
      </c>
      <c r="N214" s="1" t="s">
        <v>36</v>
      </c>
    </row>
    <row r="215" spans="1:14" x14ac:dyDescent="0.25">
      <c r="A215" s="10" t="s">
        <v>52</v>
      </c>
      <c r="B215" s="10" t="e">
        <f>COUNTIFS([5]RawData!$F$2:$F$2187,"29", [5]RawData!$D$2:$D$2187, "Filled")</f>
        <v>#VALUE!</v>
      </c>
      <c r="C215" s="10" t="e">
        <f>COUNTIFS([5]RawData!$F$2:$F$2187,"29", [5]RawData!$D$2:$D$2187, "Failed To Fill")</f>
        <v>#VALUE!</v>
      </c>
      <c r="D215" s="15" t="e">
        <f t="shared" si="4"/>
        <v>#VALUE!</v>
      </c>
      <c r="E215" s="10">
        <v>29</v>
      </c>
      <c r="F215" s="8" t="str">
        <f t="shared" si="5"/>
        <v xml:space="preserve"> 2/17/14 – 2/19/14</v>
      </c>
      <c r="J215" t="s">
        <v>52</v>
      </c>
      <c r="K215">
        <v>69</v>
      </c>
      <c r="L215">
        <v>15</v>
      </c>
      <c r="M215" s="1">
        <v>84</v>
      </c>
      <c r="N215" s="1" t="s">
        <v>37</v>
      </c>
    </row>
    <row r="216" spans="1:14" x14ac:dyDescent="0.25">
      <c r="A216" s="10" t="s">
        <v>52</v>
      </c>
      <c r="B216" s="10" t="e">
        <f>COUNTIFS([5]RawData!$F$2:$F$2187,"30", [5]RawData!$D$2:$D$2187, "Filled")</f>
        <v>#VALUE!</v>
      </c>
      <c r="C216" s="10" t="e">
        <f>COUNTIFS([5]RawData!$F$2:$F$2187,"30", [5]RawData!$D$2:$D$2187, "Failed To Fill")</f>
        <v>#VALUE!</v>
      </c>
      <c r="D216" s="15" t="e">
        <f t="shared" si="4"/>
        <v>#VALUE!</v>
      </c>
      <c r="E216" s="10">
        <v>30</v>
      </c>
      <c r="F216" s="8" t="str">
        <f t="shared" si="5"/>
        <v xml:space="preserve"> 2/24/14 – 2/28/14</v>
      </c>
      <c r="J216" t="s">
        <v>52</v>
      </c>
      <c r="K216">
        <v>38</v>
      </c>
      <c r="L216">
        <v>5</v>
      </c>
      <c r="M216" s="1">
        <v>43</v>
      </c>
      <c r="N216" s="1" t="s">
        <v>38</v>
      </c>
    </row>
    <row r="217" spans="1:14" x14ac:dyDescent="0.25">
      <c r="A217" s="10" t="s">
        <v>52</v>
      </c>
      <c r="B217" s="10" t="e">
        <f>COUNTIFS([5]RawData!$F$2:$F$2187,"31", [5]RawData!$D$2:$D$2187, "Filled")</f>
        <v>#VALUE!</v>
      </c>
      <c r="C217" s="10" t="e">
        <f>COUNTIFS([5]RawData!$F$2:$F$2187,"31", [5]RawData!$D$2:$D$2187, "Failed To Fill")</f>
        <v>#VALUE!</v>
      </c>
      <c r="D217" s="15" t="e">
        <f t="shared" si="4"/>
        <v>#VALUE!</v>
      </c>
      <c r="E217" s="10">
        <v>31</v>
      </c>
      <c r="F217" s="8" t="str">
        <f t="shared" si="5"/>
        <v xml:space="preserve"> 3/3/14 – 3/7/14</v>
      </c>
      <c r="J217" t="s">
        <v>52</v>
      </c>
      <c r="K217">
        <v>65</v>
      </c>
      <c r="L217">
        <v>8</v>
      </c>
      <c r="M217" s="1">
        <v>73</v>
      </c>
      <c r="N217" s="1" t="s">
        <v>40</v>
      </c>
    </row>
    <row r="218" spans="1:14" x14ac:dyDescent="0.25">
      <c r="A218" s="10" t="s">
        <v>52</v>
      </c>
      <c r="B218" s="10" t="e">
        <f>COUNTIFS([5]RawData!$F$2:$F$2187,"32", [5]RawData!$D$2:$D$2187, "Filled")</f>
        <v>#VALUE!</v>
      </c>
      <c r="C218" s="10" t="e">
        <f>COUNTIFS([5]RawData!$F$2:$F$2187,"32", [5]RawData!$D$2:$D$2187, "Failed To Fill")</f>
        <v>#VALUE!</v>
      </c>
      <c r="D218" s="15" t="e">
        <f t="shared" si="4"/>
        <v>#VALUE!</v>
      </c>
      <c r="E218" s="10">
        <v>32</v>
      </c>
      <c r="F218" s="8" t="str">
        <f t="shared" si="5"/>
        <v xml:space="preserve"> 3/10/14 – 3/13/14</v>
      </c>
      <c r="J218" t="s">
        <v>52</v>
      </c>
      <c r="K218">
        <v>60</v>
      </c>
      <c r="L218">
        <v>9</v>
      </c>
      <c r="M218" s="1">
        <v>69</v>
      </c>
      <c r="N218" s="1" t="s">
        <v>41</v>
      </c>
    </row>
    <row r="219" spans="1:14" x14ac:dyDescent="0.25">
      <c r="A219" s="10" t="s">
        <v>52</v>
      </c>
      <c r="B219" s="10" t="e">
        <f>COUNTIFS([5]RawData!$F$2:$F$2187,"33", [5]RawData!$D$2:$D$2187, "Filled")</f>
        <v>#VALUE!</v>
      </c>
      <c r="C219" s="10" t="e">
        <f>COUNTIFS([5]RawData!$F$2:$F$2187,"33", [5]RawData!$D$2:$D$2187, "Failed To Fill")</f>
        <v>#VALUE!</v>
      </c>
      <c r="D219" s="15" t="e">
        <f t="shared" si="4"/>
        <v>#VALUE!</v>
      </c>
      <c r="E219" s="10">
        <v>33</v>
      </c>
      <c r="F219" s="8" t="str">
        <f t="shared" si="5"/>
        <v xml:space="preserve"> 3/17/14 – 3/21/14</v>
      </c>
      <c r="J219" t="s">
        <v>52</v>
      </c>
      <c r="K219">
        <v>49</v>
      </c>
      <c r="L219">
        <v>7</v>
      </c>
      <c r="M219" s="1">
        <v>56</v>
      </c>
      <c r="N219" s="1" t="s">
        <v>42</v>
      </c>
    </row>
    <row r="220" spans="1:14" x14ac:dyDescent="0.25">
      <c r="A220" s="10" t="s">
        <v>52</v>
      </c>
      <c r="B220" s="10" t="e">
        <f>COUNTIFS([5]RawData!$F$2:$F$2187,"34", [5]RawData!$D$2:$D$2187, "Filled")</f>
        <v>#VALUE!</v>
      </c>
      <c r="C220" s="10" t="e">
        <f>COUNTIFS([5]RawData!$F$2:$F$2187,"34", [5]RawData!$D$2:$D$2187, "Failed To Fill")</f>
        <v>#VALUE!</v>
      </c>
      <c r="D220" s="15" t="e">
        <f t="shared" si="4"/>
        <v>#VALUE!</v>
      </c>
      <c r="E220" s="10">
        <v>34</v>
      </c>
      <c r="F220" s="8" t="str">
        <f t="shared" si="5"/>
        <v xml:space="preserve"> 3/24/14 – 3/28/14</v>
      </c>
      <c r="J220" t="s">
        <v>52</v>
      </c>
      <c r="K220">
        <v>63</v>
      </c>
      <c r="L220">
        <v>13</v>
      </c>
      <c r="M220" s="1">
        <v>76</v>
      </c>
      <c r="N220" s="1" t="s">
        <v>43</v>
      </c>
    </row>
    <row r="221" spans="1:14" x14ac:dyDescent="0.25">
      <c r="A221" s="10" t="s">
        <v>52</v>
      </c>
      <c r="B221" s="10" t="e">
        <f>COUNTIFS([5]RawData!$F$2:$F$2187,"35", [5]RawData!$D$2:$D$2187, "Filled")</f>
        <v>#VALUE!</v>
      </c>
      <c r="C221" s="10" t="e">
        <f>COUNTIFS([5]RawData!$F$2:$F$2187,"35", [5]RawData!$D$2:$D$2187, "Failed To Fill")</f>
        <v>#VALUE!</v>
      </c>
      <c r="D221" s="15" t="e">
        <f t="shared" si="4"/>
        <v>#VALUE!</v>
      </c>
      <c r="E221" s="10">
        <v>35</v>
      </c>
      <c r="F221" s="8" t="str">
        <f t="shared" si="5"/>
        <v xml:space="preserve"> 3/31/14 – 4/4/14</v>
      </c>
      <c r="J221" t="s">
        <v>52</v>
      </c>
      <c r="K221">
        <v>62</v>
      </c>
      <c r="L221">
        <v>14</v>
      </c>
      <c r="M221" s="1">
        <v>76</v>
      </c>
      <c r="N221" s="1" t="s">
        <v>44</v>
      </c>
    </row>
    <row r="222" spans="1:14" x14ac:dyDescent="0.25">
      <c r="A222" s="10" t="s">
        <v>52</v>
      </c>
      <c r="B222" s="10" t="e">
        <f>COUNTIFS([5]RawData!$F$2:$F$2187,"36", [5]RawData!$D$2:$D$2187, "Filled")</f>
        <v>#VALUE!</v>
      </c>
      <c r="C222" s="10" t="e">
        <f>COUNTIFS([5]RawData!$F$2:$F$2187,"36", [5]RawData!$D$2:$D$2187, "Failed To Fill")</f>
        <v>#VALUE!</v>
      </c>
      <c r="D222" s="15" t="e">
        <f t="shared" si="4"/>
        <v>#VALUE!</v>
      </c>
      <c r="E222" s="10">
        <v>36</v>
      </c>
      <c r="F222" s="8" t="str">
        <f t="shared" si="5"/>
        <v xml:space="preserve"> 4/7/14 – 4/11/14</v>
      </c>
      <c r="J222" t="s">
        <v>52</v>
      </c>
      <c r="K222">
        <v>73</v>
      </c>
      <c r="L222">
        <v>10</v>
      </c>
      <c r="M222" s="1">
        <v>83</v>
      </c>
      <c r="N222" s="1" t="s">
        <v>45</v>
      </c>
    </row>
    <row r="223" spans="1:14" x14ac:dyDescent="0.25">
      <c r="A223" s="10" t="s">
        <v>52</v>
      </c>
      <c r="B223" s="10" t="e">
        <f>COUNTIFS([5]RawData!$F$2:$F$2187,"37", [5]RawData!$D$2:$D$2187, "Filled")</f>
        <v>#VALUE!</v>
      </c>
      <c r="C223" s="10" t="e">
        <f>COUNTIFS([5]RawData!$F$2:$F$2187,"37", [5]RawData!$D$2:$D$2187, "Failed To Fill")</f>
        <v>#VALUE!</v>
      </c>
      <c r="D223" s="15" t="e">
        <f t="shared" si="4"/>
        <v>#VALUE!</v>
      </c>
      <c r="E223" s="10">
        <v>37</v>
      </c>
      <c r="F223" s="8" t="str">
        <f t="shared" si="5"/>
        <v xml:space="preserve">  4/14/14 – 4/17/14</v>
      </c>
      <c r="J223" t="s">
        <v>52</v>
      </c>
      <c r="K223">
        <v>18</v>
      </c>
      <c r="L223">
        <v>1</v>
      </c>
      <c r="M223" s="1">
        <v>19</v>
      </c>
      <c r="N223" s="1" t="s">
        <v>39</v>
      </c>
    </row>
    <row r="224" spans="1:14" x14ac:dyDescent="0.25">
      <c r="A224" s="10" t="s">
        <v>3</v>
      </c>
      <c r="B224" s="15" t="e">
        <f>COUNTIFS([6]RawData!$F$2:$F$250,"1", [6]RawData!$D$2:$D$250, "Filled")</f>
        <v>#VALUE!</v>
      </c>
      <c r="C224" s="15" t="e">
        <f>COUNTIFS([6]RawData!$F$2:$F$250,"1", [6]RawData!$D$2:$D$250, "Failed To Fill")</f>
        <v>#VALUE!</v>
      </c>
      <c r="D224" s="15" t="e">
        <f t="shared" si="4"/>
        <v>#VALUE!</v>
      </c>
      <c r="E224" s="10">
        <v>1</v>
      </c>
      <c r="F224" s="8" t="str">
        <f t="shared" si="5"/>
        <v>7/29/13 – 8/2/13</v>
      </c>
      <c r="J224" t="s">
        <v>3</v>
      </c>
      <c r="K224">
        <v>1</v>
      </c>
      <c r="L224">
        <v>0</v>
      </c>
      <c r="M224" s="1">
        <v>1</v>
      </c>
      <c r="N224" s="1" t="s">
        <v>9</v>
      </c>
    </row>
    <row r="225" spans="1:14" x14ac:dyDescent="0.25">
      <c r="A225" s="10" t="s">
        <v>3</v>
      </c>
      <c r="B225" s="15" t="e">
        <f>COUNTIFS([6]RawData!$F$2:$F$250,"2", [6]RawData!$D$2:$D$250, "Filled")</f>
        <v>#VALUE!</v>
      </c>
      <c r="C225" s="10" t="e">
        <f>COUNTIFS([6]RawData!$F$2:$F$250,"2", [6]RawData!$D$2:$D$250, "Failed To Fill")</f>
        <v>#VALUE!</v>
      </c>
      <c r="D225" s="15" t="e">
        <f t="shared" si="4"/>
        <v>#VALUE!</v>
      </c>
      <c r="E225" s="10">
        <v>2</v>
      </c>
      <c r="F225" s="8" t="str">
        <f t="shared" si="5"/>
        <v>8/5/13 – 8/9/13</v>
      </c>
      <c r="J225" t="s">
        <v>3</v>
      </c>
      <c r="K225">
        <v>4</v>
      </c>
      <c r="L225">
        <v>1</v>
      </c>
      <c r="M225" s="1">
        <v>5</v>
      </c>
      <c r="N225" s="1" t="s">
        <v>10</v>
      </c>
    </row>
    <row r="226" spans="1:14" x14ac:dyDescent="0.25">
      <c r="A226" s="10" t="s">
        <v>3</v>
      </c>
      <c r="B226" s="15" t="e">
        <f>COUNTIFS([6]RawData!$F$2:$F$250,"3", [6]RawData!$D$2:$D$250, "Filled")</f>
        <v>#VALUE!</v>
      </c>
      <c r="C226" s="10" t="e">
        <f>COUNTIFS([6]RawData!$F$2:$F$250,"3", [6]RawData!$D$2:$D$250, "Failed To Fill")</f>
        <v>#VALUE!</v>
      </c>
      <c r="D226" s="15" t="e">
        <f t="shared" si="4"/>
        <v>#VALUE!</v>
      </c>
      <c r="E226" s="10">
        <v>3</v>
      </c>
      <c r="F226" s="8" t="str">
        <f t="shared" si="5"/>
        <v>8/12/13 – 8/16/13</v>
      </c>
      <c r="J226" t="s">
        <v>3</v>
      </c>
      <c r="K226">
        <v>4</v>
      </c>
      <c r="L226">
        <v>0</v>
      </c>
      <c r="M226" s="1">
        <v>4</v>
      </c>
      <c r="N226" s="1" t="s">
        <v>11</v>
      </c>
    </row>
    <row r="227" spans="1:14" x14ac:dyDescent="0.25">
      <c r="A227" s="10" t="s">
        <v>3</v>
      </c>
      <c r="B227" s="10" t="e">
        <f>COUNTIFS([6]RawData!$F$2:$F$250,"4", [6]RawData!$D$2:$D$250, "Filled")</f>
        <v>#VALUE!</v>
      </c>
      <c r="C227" s="10" t="e">
        <f>COUNTIFS([6]RawData!$F$2:$F$250,"4", [6]RawData!$D$2:$D$250, "Failed To Fill")</f>
        <v>#VALUE!</v>
      </c>
      <c r="D227" s="15" t="e">
        <f t="shared" si="4"/>
        <v>#VALUE!</v>
      </c>
      <c r="E227" s="10">
        <v>4</v>
      </c>
      <c r="F227" s="8" t="str">
        <f t="shared" si="5"/>
        <v>8/19/13 – 8/23/13</v>
      </c>
      <c r="J227" t="s">
        <v>3</v>
      </c>
      <c r="K227">
        <v>3</v>
      </c>
      <c r="L227">
        <v>0</v>
      </c>
      <c r="M227" s="1">
        <v>3</v>
      </c>
      <c r="N227" s="1" t="s">
        <v>12</v>
      </c>
    </row>
    <row r="228" spans="1:14" x14ac:dyDescent="0.25">
      <c r="A228" s="10" t="s">
        <v>3</v>
      </c>
      <c r="B228" s="10" t="e">
        <f>COUNTIFS([6]RawData!$F$2:$F$250,"5", [6]RawData!$D$2:$D$250, "Filled")</f>
        <v>#VALUE!</v>
      </c>
      <c r="C228" s="10" t="e">
        <f>COUNTIFS([6]RawData!$F$2:$F$250,"5", [6]RawData!$D$2:$D$250, "Failed To Fill")</f>
        <v>#VALUE!</v>
      </c>
      <c r="D228" s="15" t="e">
        <f t="shared" si="4"/>
        <v>#VALUE!</v>
      </c>
      <c r="E228" s="10">
        <v>5</v>
      </c>
      <c r="F228" s="8" t="str">
        <f t="shared" si="5"/>
        <v>8/26/13 – 8/30/13</v>
      </c>
      <c r="J228" t="s">
        <v>3</v>
      </c>
      <c r="K228">
        <v>5</v>
      </c>
      <c r="L228">
        <v>0</v>
      </c>
      <c r="M228" s="1">
        <v>5</v>
      </c>
      <c r="N228" s="1" t="s">
        <v>13</v>
      </c>
    </row>
    <row r="229" spans="1:14" x14ac:dyDescent="0.25">
      <c r="A229" s="10" t="s">
        <v>3</v>
      </c>
      <c r="B229" s="10" t="e">
        <f>COUNTIFS([6]RawData!$F$2:$F$250,"6", [6]RawData!$D$2:$D$250, "Filled")</f>
        <v>#VALUE!</v>
      </c>
      <c r="C229" s="10" t="e">
        <f>COUNTIFS([6]RawData!$F$2:$F$250,"6", [6]RawData!$D$2:$D$250, "Failed To Fill")</f>
        <v>#VALUE!</v>
      </c>
      <c r="D229" s="15" t="e">
        <f t="shared" si="4"/>
        <v>#VALUE!</v>
      </c>
      <c r="E229" s="10">
        <v>6</v>
      </c>
      <c r="F229" s="8" t="str">
        <f t="shared" si="5"/>
        <v>9/3/13 – 9/6/13</v>
      </c>
      <c r="J229" t="s">
        <v>3</v>
      </c>
      <c r="K229">
        <v>10</v>
      </c>
      <c r="L229">
        <v>0</v>
      </c>
      <c r="M229" s="1">
        <v>10</v>
      </c>
      <c r="N229" s="1" t="s">
        <v>14</v>
      </c>
    </row>
    <row r="230" spans="1:14" x14ac:dyDescent="0.25">
      <c r="A230" s="10" t="s">
        <v>3</v>
      </c>
      <c r="B230" s="10" t="e">
        <f>COUNTIFS([6]RawData!$F$2:$F$250,"7", [6]RawData!$D$2:$D$250, "Filled")</f>
        <v>#VALUE!</v>
      </c>
      <c r="C230" s="10" t="e">
        <f>COUNTIFS([6]RawData!$F$2:$F$250,"7", [6]RawData!$D$2:$D$250, "Failed To Fill")</f>
        <v>#VALUE!</v>
      </c>
      <c r="D230" s="15" t="e">
        <f t="shared" si="4"/>
        <v>#VALUE!</v>
      </c>
      <c r="E230" s="10">
        <v>7</v>
      </c>
      <c r="F230" s="8" t="str">
        <f t="shared" si="5"/>
        <v>9/9/13 – 9/13/13</v>
      </c>
      <c r="J230" t="s">
        <v>3</v>
      </c>
      <c r="K230">
        <v>8</v>
      </c>
      <c r="L230">
        <v>1</v>
      </c>
      <c r="M230" s="1">
        <v>9</v>
      </c>
      <c r="N230" s="1" t="s">
        <v>15</v>
      </c>
    </row>
    <row r="231" spans="1:14" x14ac:dyDescent="0.25">
      <c r="A231" s="10" t="s">
        <v>3</v>
      </c>
      <c r="B231" s="16" t="e">
        <f>COUNTIFS([6]RawData!$F$2:$F$250,"8", [6]RawData!$D$2:$D$250, "Filled")</f>
        <v>#VALUE!</v>
      </c>
      <c r="C231" s="16" t="e">
        <f>COUNTIFS([6]RawData!$F$2:$F$250,"8", [6]RawData!$D$2:$D$250, "Failed To Fill")</f>
        <v>#VALUE!</v>
      </c>
      <c r="D231" s="15" t="e">
        <f t="shared" si="4"/>
        <v>#VALUE!</v>
      </c>
      <c r="E231" s="10">
        <v>8</v>
      </c>
      <c r="F231" s="8" t="str">
        <f t="shared" si="5"/>
        <v>9/16/13 – 9/20/13</v>
      </c>
      <c r="J231" t="s">
        <v>3</v>
      </c>
      <c r="K231">
        <v>6</v>
      </c>
      <c r="L231">
        <v>0</v>
      </c>
      <c r="M231" s="1">
        <v>6</v>
      </c>
      <c r="N231" s="1" t="s">
        <v>16</v>
      </c>
    </row>
    <row r="232" spans="1:14" x14ac:dyDescent="0.25">
      <c r="A232" s="10" t="s">
        <v>3</v>
      </c>
      <c r="B232" s="10" t="e">
        <f>COUNTIFS([6]RawData!$F$2:$F$250,"9", [6]RawData!$D$2:$D$250, "Filled")</f>
        <v>#VALUE!</v>
      </c>
      <c r="C232" s="10" t="e">
        <f>COUNTIFS([6]RawData!$F$2:$F$250,"9", [6]RawData!$D$2:$D$250, "Failed To Fill")</f>
        <v>#VALUE!</v>
      </c>
      <c r="D232" s="15" t="e">
        <f t="shared" si="4"/>
        <v>#VALUE!</v>
      </c>
      <c r="E232" s="10">
        <v>9</v>
      </c>
      <c r="F232" s="8" t="str">
        <f t="shared" si="5"/>
        <v>9/23/13 – 9/27/13</v>
      </c>
      <c r="J232" t="s">
        <v>3</v>
      </c>
      <c r="K232">
        <v>11</v>
      </c>
      <c r="L232">
        <v>3</v>
      </c>
      <c r="M232" s="1">
        <v>14</v>
      </c>
      <c r="N232" s="1" t="s">
        <v>17</v>
      </c>
    </row>
    <row r="233" spans="1:14" x14ac:dyDescent="0.25">
      <c r="A233" s="10" t="s">
        <v>3</v>
      </c>
      <c r="B233" s="10" t="e">
        <f>COUNTIFS([6]RawData!$F$2:$F$250,"10", [6]RawData!$D$2:$D$250, "Filled")</f>
        <v>#VALUE!</v>
      </c>
      <c r="C233" s="10" t="e">
        <f>COUNTIFS([6]RawData!$F$2:$F$250,"10", [6]RawData!$D$2:$D$250, "Failed To Fill")</f>
        <v>#VALUE!</v>
      </c>
      <c r="D233" s="15" t="e">
        <f t="shared" si="4"/>
        <v>#VALUE!</v>
      </c>
      <c r="E233" s="10">
        <v>10</v>
      </c>
      <c r="F233" s="8" t="str">
        <f t="shared" si="5"/>
        <v>9/30/13 – 10/4/13</v>
      </c>
      <c r="J233" t="s">
        <v>3</v>
      </c>
      <c r="K233">
        <v>3</v>
      </c>
      <c r="L233">
        <v>1</v>
      </c>
      <c r="M233" s="1">
        <v>4</v>
      </c>
      <c r="N233" s="1" t="s">
        <v>18</v>
      </c>
    </row>
    <row r="234" spans="1:14" x14ac:dyDescent="0.25">
      <c r="A234" s="10" t="s">
        <v>3</v>
      </c>
      <c r="B234" s="10" t="e">
        <f>COUNTIFS([6]RawData!$F$2:$F$250,"11", [6]RawData!$D$2:$D$250, "Filled")</f>
        <v>#VALUE!</v>
      </c>
      <c r="C234" s="10" t="e">
        <f>COUNTIFS([6]RawData!$F$2:$F$250,"11", [6]RawData!$D$2:$D$250, "Failed To Fill")</f>
        <v>#VALUE!</v>
      </c>
      <c r="D234" s="15" t="e">
        <f t="shared" si="4"/>
        <v>#VALUE!</v>
      </c>
      <c r="E234" s="10">
        <v>11</v>
      </c>
      <c r="F234" s="8" t="str">
        <f t="shared" si="5"/>
        <v>10/7/13 – 10/8/13</v>
      </c>
      <c r="J234" t="s">
        <v>3</v>
      </c>
      <c r="K234">
        <v>4</v>
      </c>
      <c r="L234">
        <v>5</v>
      </c>
      <c r="M234" s="1">
        <v>9</v>
      </c>
      <c r="N234" s="1" t="s">
        <v>19</v>
      </c>
    </row>
    <row r="235" spans="1:14" x14ac:dyDescent="0.25">
      <c r="A235" s="10" t="s">
        <v>3</v>
      </c>
      <c r="B235" s="10" t="e">
        <f>COUNTIFS([6]RawData!$F$2:$F$250,"12", [6]RawData!$D$2:$D$250, "Filled")</f>
        <v>#VALUE!</v>
      </c>
      <c r="C235" s="10" t="e">
        <f>COUNTIFS([6]RawData!$F$2:$F$250,"12", [6]RawData!$D$2:$D$250, "Failed To Fill")</f>
        <v>#VALUE!</v>
      </c>
      <c r="D235" s="15" t="e">
        <f t="shared" si="4"/>
        <v>#VALUE!</v>
      </c>
      <c r="E235" s="10">
        <v>12</v>
      </c>
      <c r="F235" s="8" t="str">
        <f t="shared" si="5"/>
        <v>10/15/13 – 10/18/13</v>
      </c>
      <c r="J235" t="s">
        <v>3</v>
      </c>
      <c r="K235">
        <v>11</v>
      </c>
      <c r="L235">
        <v>0</v>
      </c>
      <c r="M235" s="1">
        <v>11</v>
      </c>
      <c r="N235" s="1" t="s">
        <v>20</v>
      </c>
    </row>
    <row r="236" spans="1:14" x14ac:dyDescent="0.25">
      <c r="A236" s="10" t="s">
        <v>3</v>
      </c>
      <c r="B236" s="10" t="e">
        <f>COUNTIFS([6]RawData!$F$2:$F$250,"13", [6]RawData!$D$2:$D$250, "Filled")</f>
        <v>#VALUE!</v>
      </c>
      <c r="C236" s="10" t="e">
        <f>COUNTIFS([6]RawData!$F$2:$F$250,"13", [6]RawData!$D$2:$D$250, "Failed To Fill")</f>
        <v>#VALUE!</v>
      </c>
      <c r="D236" s="15" t="e">
        <f t="shared" ref="D236:D299" si="6">SUM(B236:C236)</f>
        <v>#VALUE!</v>
      </c>
      <c r="E236" s="10">
        <v>13</v>
      </c>
      <c r="F236" s="8" t="str">
        <f t="shared" ref="F236:F299" si="7">INDEX($A$4:$B$40,MATCH(E236,$A$4:$A$40,0),2)</f>
        <v>10/21/13 – 10/25/13</v>
      </c>
      <c r="J236" t="s">
        <v>3</v>
      </c>
      <c r="K236">
        <v>7</v>
      </c>
      <c r="L236">
        <v>1</v>
      </c>
      <c r="M236" s="1">
        <v>8</v>
      </c>
      <c r="N236" s="1" t="s">
        <v>21</v>
      </c>
    </row>
    <row r="237" spans="1:14" x14ac:dyDescent="0.25">
      <c r="A237" s="10" t="s">
        <v>3</v>
      </c>
      <c r="B237" s="10" t="e">
        <f>COUNTIFS([6]RawData!$F$2:$F$250,"14", [6]RawData!$D$2:$D$250, "Filled")</f>
        <v>#VALUE!</v>
      </c>
      <c r="C237" s="10" t="e">
        <f>COUNTIFS([6]RawData!$F$2:$F$250,"14", [6]RawData!$D$2:$D$250, "Failed To Fill")</f>
        <v>#VALUE!</v>
      </c>
      <c r="D237" s="15" t="e">
        <f t="shared" si="6"/>
        <v>#VALUE!</v>
      </c>
      <c r="E237" s="10">
        <v>14</v>
      </c>
      <c r="F237" s="8" t="str">
        <f t="shared" si="7"/>
        <v>10/28/13 – 11/1/13</v>
      </c>
      <c r="J237" t="s">
        <v>3</v>
      </c>
      <c r="K237">
        <v>7</v>
      </c>
      <c r="L237">
        <v>1</v>
      </c>
      <c r="M237" s="1">
        <v>8</v>
      </c>
      <c r="N237" s="1" t="s">
        <v>22</v>
      </c>
    </row>
    <row r="238" spans="1:14" x14ac:dyDescent="0.25">
      <c r="A238" s="10" t="s">
        <v>3</v>
      </c>
      <c r="B238" s="10" t="e">
        <f>COUNTIFS([6]RawData!$F$2:$F$250,"15", [6]RawData!$D$2:$D$250, "Filled")</f>
        <v>#VALUE!</v>
      </c>
      <c r="C238" s="10" t="e">
        <f>COUNTIFS([6]RawData!$F$2:$F$250,"15", [6]RawData!$D$2:$D$250, "Failed To Fill")</f>
        <v>#VALUE!</v>
      </c>
      <c r="D238" s="15" t="e">
        <f t="shared" si="6"/>
        <v>#VALUE!</v>
      </c>
      <c r="E238" s="10">
        <v>15</v>
      </c>
      <c r="F238" s="8" t="str">
        <f t="shared" si="7"/>
        <v>11/4/13 – 11/8/13</v>
      </c>
      <c r="J238" t="s">
        <v>3</v>
      </c>
      <c r="K238">
        <v>8</v>
      </c>
      <c r="L238">
        <v>1</v>
      </c>
      <c r="M238" s="1">
        <v>9</v>
      </c>
      <c r="N238" s="1" t="s">
        <v>23</v>
      </c>
    </row>
    <row r="239" spans="1:14" x14ac:dyDescent="0.25">
      <c r="A239" s="10" t="s">
        <v>3</v>
      </c>
      <c r="B239" s="10" t="e">
        <f>COUNTIFS([6]RawData!$F$2:$F$250,"16", [6]RawData!$D$2:$D$250, "Filled")</f>
        <v>#VALUE!</v>
      </c>
      <c r="C239" s="10" t="e">
        <f>COUNTIFS([6]RawData!$F$2:$F$250,"16", [6]RawData!$D$2:$D$250, "Failed To Fill")</f>
        <v>#VALUE!</v>
      </c>
      <c r="D239" s="15" t="e">
        <f t="shared" si="6"/>
        <v>#VALUE!</v>
      </c>
      <c r="E239" s="10">
        <v>16</v>
      </c>
      <c r="F239" s="8" t="str">
        <f t="shared" si="7"/>
        <v>11/12/13 – 11/15/13</v>
      </c>
      <c r="J239" t="s">
        <v>3</v>
      </c>
      <c r="K239">
        <v>7</v>
      </c>
      <c r="L239">
        <v>1</v>
      </c>
      <c r="M239" s="1">
        <v>8</v>
      </c>
      <c r="N239" s="1" t="s">
        <v>24</v>
      </c>
    </row>
    <row r="240" spans="1:14" x14ac:dyDescent="0.25">
      <c r="A240" s="10" t="s">
        <v>3</v>
      </c>
      <c r="B240" s="10" t="e">
        <f>COUNTIFS([6]RawData!$F$2:$F$250,"17", [6]RawData!$D$2:$D$250, "Filled")</f>
        <v>#VALUE!</v>
      </c>
      <c r="C240" s="10" t="e">
        <f>COUNTIFS([6]RawData!$F$2:$F$250,"17", [6]RawData!$D$2:$D$250, "Failed To Fill")</f>
        <v>#VALUE!</v>
      </c>
      <c r="D240" s="15" t="e">
        <f t="shared" si="6"/>
        <v>#VALUE!</v>
      </c>
      <c r="E240" s="10">
        <v>17</v>
      </c>
      <c r="F240" s="8" t="str">
        <f t="shared" si="7"/>
        <v>11/18/13 – 11/22/13</v>
      </c>
      <c r="J240" t="s">
        <v>3</v>
      </c>
      <c r="K240">
        <v>8</v>
      </c>
      <c r="L240">
        <v>0</v>
      </c>
      <c r="M240" s="1">
        <v>8</v>
      </c>
      <c r="N240" s="1" t="s">
        <v>25</v>
      </c>
    </row>
    <row r="241" spans="1:14" x14ac:dyDescent="0.25">
      <c r="A241" s="10" t="s">
        <v>3</v>
      </c>
      <c r="B241" s="10" t="e">
        <f>COUNTIFS([6]RawData!$F$2:$F$250,"18", [6]RawData!$D$2:$D$250, "Filled")</f>
        <v>#VALUE!</v>
      </c>
      <c r="C241" s="10" t="e">
        <f>COUNTIFS([6]RawData!$F$2:$F$250,"18", [6]RawData!$D$2:$D$250, "Failed To Fill")</f>
        <v>#VALUE!</v>
      </c>
      <c r="D241" s="15" t="e">
        <f t="shared" si="6"/>
        <v>#VALUE!</v>
      </c>
      <c r="E241" s="10">
        <v>18</v>
      </c>
      <c r="F241" s="8" t="str">
        <f t="shared" si="7"/>
        <v>11/25/13 – 11/27/13</v>
      </c>
      <c r="J241" t="s">
        <v>3</v>
      </c>
      <c r="K241">
        <v>7</v>
      </c>
      <c r="L241">
        <v>3</v>
      </c>
      <c r="M241" s="1">
        <v>10</v>
      </c>
      <c r="N241" s="1" t="s">
        <v>26</v>
      </c>
    </row>
    <row r="242" spans="1:14" x14ac:dyDescent="0.25">
      <c r="A242" s="10" t="s">
        <v>3</v>
      </c>
      <c r="B242" s="10" t="e">
        <f>COUNTIFS([6]RawData!$F$2:$F$250,"19", [6]RawData!$D$2:$D$250, "Filled")</f>
        <v>#VALUE!</v>
      </c>
      <c r="C242" s="10" t="e">
        <f>COUNTIFS([6]RawData!$F$2:$F$250,"19", [6]RawData!$D$2:$D$250, "Failed To Fill")</f>
        <v>#VALUE!</v>
      </c>
      <c r="D242" s="15" t="e">
        <f t="shared" si="6"/>
        <v>#VALUE!</v>
      </c>
      <c r="E242" s="10">
        <v>19</v>
      </c>
      <c r="F242" s="8" t="str">
        <f t="shared" si="7"/>
        <v>12/2/13 – 12/6/13</v>
      </c>
      <c r="J242" t="s">
        <v>3</v>
      </c>
      <c r="K242">
        <v>5</v>
      </c>
      <c r="L242">
        <v>2</v>
      </c>
      <c r="M242" s="1">
        <v>7</v>
      </c>
      <c r="N242" s="1" t="s">
        <v>27</v>
      </c>
    </row>
    <row r="243" spans="1:14" x14ac:dyDescent="0.25">
      <c r="A243" s="10" t="s">
        <v>3</v>
      </c>
      <c r="B243" s="10" t="e">
        <f>COUNTIFS([6]RawData!$F$2:$F$250,"20", [6]RawData!$D$2:$D$250, "Filled")</f>
        <v>#VALUE!</v>
      </c>
      <c r="C243" s="10" t="e">
        <f>COUNTIFS([6]RawData!$F$2:$F$250,"20", [6]RawData!$D$2:$D$250, "Failed To Fill")</f>
        <v>#VALUE!</v>
      </c>
      <c r="D243" s="15" t="e">
        <f t="shared" si="6"/>
        <v>#VALUE!</v>
      </c>
      <c r="E243" s="10">
        <v>20</v>
      </c>
      <c r="F243" s="8" t="str">
        <f t="shared" si="7"/>
        <v>12/9/13 – 12/13/13</v>
      </c>
      <c r="J243" t="s">
        <v>3</v>
      </c>
      <c r="K243">
        <v>2</v>
      </c>
      <c r="L243">
        <v>0</v>
      </c>
      <c r="M243" s="1">
        <v>2</v>
      </c>
      <c r="N243" s="1" t="s">
        <v>28</v>
      </c>
    </row>
    <row r="244" spans="1:14" x14ac:dyDescent="0.25">
      <c r="A244" s="10" t="s">
        <v>3</v>
      </c>
      <c r="B244" s="10" t="e">
        <f>COUNTIFS([6]RawData!$F$2:$F$250,"21", [6]RawData!$D$2:$D$250, "Filled")</f>
        <v>#VALUE!</v>
      </c>
      <c r="C244" s="10" t="e">
        <f>COUNTIFS([6]RawData!$F$2:$F$250,"21", [6]RawData!$D$2:$D$250, "Failed To Fill")</f>
        <v>#VALUE!</v>
      </c>
      <c r="D244" s="15" t="e">
        <f t="shared" si="6"/>
        <v>#VALUE!</v>
      </c>
      <c r="E244" s="10">
        <v>21</v>
      </c>
      <c r="F244" s="8" t="str">
        <f t="shared" si="7"/>
        <v>12/16/13 – 12/19/13</v>
      </c>
      <c r="J244" t="s">
        <v>3</v>
      </c>
      <c r="K244">
        <v>0</v>
      </c>
      <c r="L244">
        <v>0</v>
      </c>
      <c r="M244" s="1">
        <v>0</v>
      </c>
      <c r="N244" s="1" t="s">
        <v>29</v>
      </c>
    </row>
    <row r="245" spans="1:14" x14ac:dyDescent="0.25">
      <c r="A245" s="10" t="s">
        <v>3</v>
      </c>
      <c r="B245" s="10" t="e">
        <f>COUNTIFS([6]RawData!$F$2:$F$250,"22", [6]RawData!$D$2:$D$250, "Filled")</f>
        <v>#VALUE!</v>
      </c>
      <c r="C245" s="10" t="e">
        <f>COUNTIFS([6]RawData!$F$2:$F$250,"22", [6]RawData!$D$2:$D$250, "Failed To Fill")</f>
        <v>#VALUE!</v>
      </c>
      <c r="D245" s="15" t="e">
        <f t="shared" si="6"/>
        <v>#VALUE!</v>
      </c>
      <c r="E245" s="10">
        <v>22</v>
      </c>
      <c r="F245" s="8" t="str">
        <f t="shared" si="7"/>
        <v>Winter Break</v>
      </c>
      <c r="J245" t="s">
        <v>3</v>
      </c>
      <c r="K245">
        <v>5</v>
      </c>
      <c r="L245">
        <v>0</v>
      </c>
      <c r="M245" s="1">
        <v>5</v>
      </c>
      <c r="N245" s="1" t="s">
        <v>30</v>
      </c>
    </row>
    <row r="246" spans="1:14" x14ac:dyDescent="0.25">
      <c r="A246" s="10" t="s">
        <v>3</v>
      </c>
      <c r="B246" s="10" t="e">
        <f>COUNTIFS([6]RawData!$F$2:$F$250,"23", [6]RawData!$D$2:$D$250, "Filled")</f>
        <v>#VALUE!</v>
      </c>
      <c r="C246" s="10" t="e">
        <f>COUNTIFS([6]RawData!$F$2:$F$250,"23", [6]RawData!$D$2:$D$250, "Failed To Fill")</f>
        <v>#VALUE!</v>
      </c>
      <c r="D246" s="15" t="e">
        <f t="shared" si="6"/>
        <v>#VALUE!</v>
      </c>
      <c r="E246" s="10">
        <v>23</v>
      </c>
      <c r="F246" s="8" t="str">
        <f t="shared" si="7"/>
        <v>1/6/14 – 1/10/14</v>
      </c>
      <c r="J246" t="s">
        <v>3</v>
      </c>
      <c r="K246">
        <v>6</v>
      </c>
      <c r="L246">
        <v>2</v>
      </c>
      <c r="M246" s="1">
        <v>8</v>
      </c>
      <c r="N246" s="1" t="s">
        <v>31</v>
      </c>
    </row>
    <row r="247" spans="1:14" x14ac:dyDescent="0.25">
      <c r="A247" s="10" t="s">
        <v>3</v>
      </c>
      <c r="B247" s="10" t="e">
        <f>COUNTIFS([6]RawData!$F$2:$F$250,"24", [6]RawData!$D$2:$D$250, "Filled")</f>
        <v>#VALUE!</v>
      </c>
      <c r="C247" s="10" t="e">
        <f>COUNTIFS([6]RawData!$F$2:$F$250,"24", [6]RawData!$D$2:$D$250, "Failed To Fill")</f>
        <v>#VALUE!</v>
      </c>
      <c r="D247" s="15" t="e">
        <f t="shared" si="6"/>
        <v>#VALUE!</v>
      </c>
      <c r="E247" s="10">
        <v>24</v>
      </c>
      <c r="F247" s="8" t="str">
        <f t="shared" si="7"/>
        <v>1/13/14 – 1/17/14</v>
      </c>
      <c r="J247" t="s">
        <v>3</v>
      </c>
      <c r="K247">
        <v>8</v>
      </c>
      <c r="L247">
        <v>0</v>
      </c>
      <c r="M247" s="1">
        <v>8</v>
      </c>
      <c r="N247" s="1" t="s">
        <v>32</v>
      </c>
    </row>
    <row r="248" spans="1:14" x14ac:dyDescent="0.25">
      <c r="A248" s="10" t="s">
        <v>3</v>
      </c>
      <c r="B248" s="10" t="e">
        <f>COUNTIFS([6]RawData!$F$2:$F$250,"25", [6]RawData!$D$2:$D$250, "Filled")</f>
        <v>#VALUE!</v>
      </c>
      <c r="C248" s="10" t="e">
        <f>COUNTIFS([6]RawData!$F$2:$F$250,"25", [6]RawData!$D$2:$D$250, "Failed To Fill")</f>
        <v>#VALUE!</v>
      </c>
      <c r="D248" s="15" t="e">
        <f t="shared" si="6"/>
        <v>#VALUE!</v>
      </c>
      <c r="E248" s="10">
        <v>25</v>
      </c>
      <c r="F248" s="8" t="str">
        <f t="shared" si="7"/>
        <v>1/21/14 – 1/24/14</v>
      </c>
      <c r="J248" t="s">
        <v>3</v>
      </c>
      <c r="K248">
        <v>8</v>
      </c>
      <c r="L248">
        <v>2</v>
      </c>
      <c r="M248" s="1">
        <v>10</v>
      </c>
      <c r="N248" s="1" t="s">
        <v>33</v>
      </c>
    </row>
    <row r="249" spans="1:14" x14ac:dyDescent="0.25">
      <c r="A249" s="10" t="s">
        <v>3</v>
      </c>
      <c r="B249" s="10" t="e">
        <f>COUNTIFS([6]RawData!$F$2:$F$250,"26", [6]RawData!$D$2:$D$250, "Filled")</f>
        <v>#VALUE!</v>
      </c>
      <c r="C249" s="10" t="e">
        <f>COUNTIFS([6]RawData!$F$2:$F$250,"26", [6]RawData!$D$2:$D$250, "Failed To Fill")</f>
        <v>#VALUE!</v>
      </c>
      <c r="D249" s="15" t="e">
        <f t="shared" si="6"/>
        <v>#VALUE!</v>
      </c>
      <c r="E249" s="10">
        <v>26</v>
      </c>
      <c r="F249" s="8" t="str">
        <f t="shared" si="7"/>
        <v>1/27/14 – 1/31/14</v>
      </c>
      <c r="J249" t="s">
        <v>3</v>
      </c>
      <c r="K249">
        <v>5</v>
      </c>
      <c r="L249">
        <v>1</v>
      </c>
      <c r="M249" s="1">
        <v>6</v>
      </c>
      <c r="N249" s="1" t="s">
        <v>34</v>
      </c>
    </row>
    <row r="250" spans="1:14" x14ac:dyDescent="0.25">
      <c r="A250" s="10" t="s">
        <v>3</v>
      </c>
      <c r="B250" s="10" t="e">
        <f>COUNTIFS([6]RawData!$F$2:$F$250,"27", [6]RawData!$D$2:$D$250, "Filled")</f>
        <v>#VALUE!</v>
      </c>
      <c r="C250" s="10" t="e">
        <f>COUNTIFS([6]RawData!$F$2:$F$250,"27", [6]RawData!$D$2:$D$250, "Failed To Fill")</f>
        <v>#VALUE!</v>
      </c>
      <c r="D250" s="15" t="e">
        <f t="shared" si="6"/>
        <v>#VALUE!</v>
      </c>
      <c r="E250" s="10">
        <v>27</v>
      </c>
      <c r="F250" s="8" t="str">
        <f t="shared" si="7"/>
        <v xml:space="preserve"> 2/3/14 – 2/7/14</v>
      </c>
      <c r="J250" t="s">
        <v>3</v>
      </c>
      <c r="K250">
        <v>8</v>
      </c>
      <c r="L250">
        <v>0</v>
      </c>
      <c r="M250" s="1">
        <v>8</v>
      </c>
      <c r="N250" s="1" t="s">
        <v>35</v>
      </c>
    </row>
    <row r="251" spans="1:14" x14ac:dyDescent="0.25">
      <c r="A251" s="10" t="s">
        <v>3</v>
      </c>
      <c r="B251" s="10" t="e">
        <f>COUNTIFS([6]RawData!$F$2:$F$250,"28", [6]RawData!$D$2:$D$250, "Filled")</f>
        <v>#VALUE!</v>
      </c>
      <c r="C251" s="10" t="e">
        <f>COUNTIFS([6]RawData!$F$2:$F$250,"28", [6]RawData!$D$2:$D$250, "Failed To Fill")</f>
        <v>#VALUE!</v>
      </c>
      <c r="D251" s="15" t="e">
        <f t="shared" si="6"/>
        <v>#VALUE!</v>
      </c>
      <c r="E251" s="10">
        <v>28</v>
      </c>
      <c r="F251" s="8" t="str">
        <f t="shared" si="7"/>
        <v xml:space="preserve"> 2/10/14 – 2/14/14</v>
      </c>
      <c r="J251" t="s">
        <v>3</v>
      </c>
      <c r="K251">
        <v>13</v>
      </c>
      <c r="L251">
        <v>0</v>
      </c>
      <c r="M251" s="1">
        <v>13</v>
      </c>
      <c r="N251" s="1" t="s">
        <v>36</v>
      </c>
    </row>
    <row r="252" spans="1:14" x14ac:dyDescent="0.25">
      <c r="A252" s="10" t="s">
        <v>3</v>
      </c>
      <c r="B252" s="10" t="e">
        <f>COUNTIFS([6]RawData!$F$2:$F$250,"29", [6]RawData!$D$2:$D$250, "Filled")</f>
        <v>#VALUE!</v>
      </c>
      <c r="C252" s="10" t="e">
        <f>COUNTIFS([6]RawData!$F$2:$F$250,"29", [6]RawData!$D$2:$D$250, "Failed To Fill")</f>
        <v>#VALUE!</v>
      </c>
      <c r="D252" s="15" t="e">
        <f t="shared" si="6"/>
        <v>#VALUE!</v>
      </c>
      <c r="E252" s="10">
        <v>29</v>
      </c>
      <c r="F252" s="8" t="str">
        <f t="shared" si="7"/>
        <v xml:space="preserve"> 2/17/14 – 2/19/14</v>
      </c>
      <c r="J252" t="s">
        <v>3</v>
      </c>
      <c r="K252">
        <v>5</v>
      </c>
      <c r="L252">
        <v>3</v>
      </c>
      <c r="M252" s="1">
        <v>8</v>
      </c>
      <c r="N252" s="1" t="s">
        <v>37</v>
      </c>
    </row>
    <row r="253" spans="1:14" x14ac:dyDescent="0.25">
      <c r="A253" s="10" t="s">
        <v>3</v>
      </c>
      <c r="B253" s="10" t="e">
        <f>COUNTIFS([6]RawData!$F$2:$F$250,"30", [6]RawData!$D$2:$D$250, "Filled")</f>
        <v>#VALUE!</v>
      </c>
      <c r="C253" s="10" t="e">
        <f>COUNTIFS([6]RawData!$F$2:$F$250,"30", [6]RawData!$D$2:$D$250, "Failed To Fill")</f>
        <v>#VALUE!</v>
      </c>
      <c r="D253" s="15" t="e">
        <f t="shared" si="6"/>
        <v>#VALUE!</v>
      </c>
      <c r="E253" s="10">
        <v>30</v>
      </c>
      <c r="F253" s="8" t="str">
        <f t="shared" si="7"/>
        <v xml:space="preserve"> 2/24/14 – 2/28/14</v>
      </c>
      <c r="J253" t="s">
        <v>3</v>
      </c>
      <c r="K253">
        <v>8</v>
      </c>
      <c r="L253">
        <v>0</v>
      </c>
      <c r="M253" s="1">
        <v>8</v>
      </c>
      <c r="N253" s="1" t="s">
        <v>38</v>
      </c>
    </row>
    <row r="254" spans="1:14" x14ac:dyDescent="0.25">
      <c r="A254" s="10" t="s">
        <v>3</v>
      </c>
      <c r="B254" s="10" t="e">
        <f>COUNTIFS([6]RawData!$F$2:$F$250,"31", [6]RawData!$D$2:$D$250, "Filled")</f>
        <v>#VALUE!</v>
      </c>
      <c r="C254" s="10" t="e">
        <f>COUNTIFS([6]RawData!$F$2:$F$250,"31", [6]RawData!$D$2:$D$250, "Failed To Fill")</f>
        <v>#VALUE!</v>
      </c>
      <c r="D254" s="15" t="e">
        <f t="shared" si="6"/>
        <v>#VALUE!</v>
      </c>
      <c r="E254" s="10">
        <v>31</v>
      </c>
      <c r="F254" s="8" t="str">
        <f t="shared" si="7"/>
        <v xml:space="preserve"> 3/3/14 – 3/7/14</v>
      </c>
      <c r="J254" t="s">
        <v>3</v>
      </c>
      <c r="K254">
        <v>7</v>
      </c>
      <c r="L254">
        <v>0</v>
      </c>
      <c r="M254" s="1">
        <v>7</v>
      </c>
      <c r="N254" s="1" t="s">
        <v>40</v>
      </c>
    </row>
    <row r="255" spans="1:14" x14ac:dyDescent="0.25">
      <c r="A255" s="10" t="s">
        <v>3</v>
      </c>
      <c r="B255" s="10" t="e">
        <f>COUNTIFS([6]RawData!$F$2:$F$250,"32", [6]RawData!$D$2:$D$250, "Filled")</f>
        <v>#VALUE!</v>
      </c>
      <c r="C255" s="10" t="e">
        <f>COUNTIFS([6]RawData!$F$2:$F$250,"32", [6]RawData!$D$2:$D$250, "Failed To Fill")</f>
        <v>#VALUE!</v>
      </c>
      <c r="D255" s="15" t="e">
        <f t="shared" si="6"/>
        <v>#VALUE!</v>
      </c>
      <c r="E255" s="10">
        <v>32</v>
      </c>
      <c r="F255" s="8" t="str">
        <f t="shared" si="7"/>
        <v xml:space="preserve"> 3/10/14 – 3/13/14</v>
      </c>
      <c r="J255" t="s">
        <v>3</v>
      </c>
      <c r="K255">
        <v>4</v>
      </c>
      <c r="L255">
        <v>0</v>
      </c>
      <c r="M255" s="1">
        <v>4</v>
      </c>
      <c r="N255" s="1" t="s">
        <v>41</v>
      </c>
    </row>
    <row r="256" spans="1:14" x14ac:dyDescent="0.25">
      <c r="A256" s="10" t="s">
        <v>3</v>
      </c>
      <c r="B256" s="10" t="e">
        <f>COUNTIFS([6]RawData!$F$2:$F$250,"33", [6]RawData!$D$2:$D$250, "Filled")</f>
        <v>#VALUE!</v>
      </c>
      <c r="C256" s="10" t="e">
        <f>COUNTIFS([6]RawData!$F$2:$F$250,"33", [6]RawData!$D$2:$D$250, "Failed To Fill")</f>
        <v>#VALUE!</v>
      </c>
      <c r="D256" s="15" t="e">
        <f t="shared" si="6"/>
        <v>#VALUE!</v>
      </c>
      <c r="E256" s="10">
        <v>33</v>
      </c>
      <c r="F256" s="8" t="str">
        <f t="shared" si="7"/>
        <v xml:space="preserve"> 3/17/14 – 3/21/14</v>
      </c>
      <c r="J256" t="s">
        <v>3</v>
      </c>
      <c r="K256">
        <v>5</v>
      </c>
      <c r="L256">
        <v>3</v>
      </c>
      <c r="M256" s="1">
        <v>8</v>
      </c>
      <c r="N256" s="1" t="s">
        <v>42</v>
      </c>
    </row>
    <row r="257" spans="1:14" x14ac:dyDescent="0.25">
      <c r="A257" s="10" t="s">
        <v>3</v>
      </c>
      <c r="B257" s="10" t="e">
        <f>COUNTIFS([6]RawData!$F$2:$F$250,"34", [6]RawData!$D$2:$D$250, "Filled")</f>
        <v>#VALUE!</v>
      </c>
      <c r="C257" s="10" t="e">
        <f>COUNTIFS([6]RawData!$F$2:$F$250,"34", [6]RawData!$D$2:$D$250, "Failed To Fill")</f>
        <v>#VALUE!</v>
      </c>
      <c r="D257" s="15" t="e">
        <f t="shared" si="6"/>
        <v>#VALUE!</v>
      </c>
      <c r="E257" s="10">
        <v>34</v>
      </c>
      <c r="F257" s="8" t="str">
        <f t="shared" si="7"/>
        <v xml:space="preserve"> 3/24/14 – 3/28/14</v>
      </c>
      <c r="J257" t="s">
        <v>3</v>
      </c>
      <c r="K257">
        <v>6</v>
      </c>
      <c r="L257">
        <v>3</v>
      </c>
      <c r="M257" s="1">
        <v>9</v>
      </c>
      <c r="N257" s="1" t="s">
        <v>43</v>
      </c>
    </row>
    <row r="258" spans="1:14" x14ac:dyDescent="0.25">
      <c r="A258" s="10" t="s">
        <v>3</v>
      </c>
      <c r="B258" s="10" t="e">
        <f>COUNTIFS([6]RawData!$F$2:$F$250,"35", [6]RawData!$D$2:$D$250, "Filled")</f>
        <v>#VALUE!</v>
      </c>
      <c r="C258" s="10" t="e">
        <f>COUNTIFS([6]RawData!$F$2:$F$250,"35", [6]RawData!$D$2:$D$250, "Failed To Fill")</f>
        <v>#VALUE!</v>
      </c>
      <c r="D258" s="15" t="e">
        <f t="shared" si="6"/>
        <v>#VALUE!</v>
      </c>
      <c r="E258" s="10">
        <v>35</v>
      </c>
      <c r="F258" s="8" t="str">
        <f t="shared" si="7"/>
        <v xml:space="preserve"> 3/31/14 – 4/4/14</v>
      </c>
      <c r="J258" t="s">
        <v>3</v>
      </c>
      <c r="K258">
        <v>5</v>
      </c>
      <c r="L258">
        <v>1</v>
      </c>
      <c r="M258" s="1">
        <v>6</v>
      </c>
      <c r="N258" s="1" t="s">
        <v>44</v>
      </c>
    </row>
    <row r="259" spans="1:14" x14ac:dyDescent="0.25">
      <c r="A259" s="10" t="s">
        <v>53</v>
      </c>
      <c r="B259" s="15" t="e">
        <f>COUNTIFS([7]RawData!$F$2:$F$559,"1", [7]RawData!$D$2:$D$559, "Filled")</f>
        <v>#VALUE!</v>
      </c>
      <c r="C259" s="15" t="e">
        <f>COUNTIFS([7]RawData!$F$2:$F$559,"1", [7]RawData!$D$2:$D$559, "Failed To Fill")</f>
        <v>#VALUE!</v>
      </c>
      <c r="D259" s="15" t="e">
        <f t="shared" si="6"/>
        <v>#VALUE!</v>
      </c>
      <c r="E259" s="10">
        <v>1</v>
      </c>
      <c r="F259" s="8" t="str">
        <f t="shared" si="7"/>
        <v>7/29/13 – 8/2/13</v>
      </c>
      <c r="J259" t="s">
        <v>53</v>
      </c>
      <c r="K259">
        <v>3</v>
      </c>
      <c r="L259">
        <v>0</v>
      </c>
      <c r="M259" s="1">
        <v>3</v>
      </c>
      <c r="N259" s="1" t="s">
        <v>9</v>
      </c>
    </row>
    <row r="260" spans="1:14" x14ac:dyDescent="0.25">
      <c r="A260" s="10" t="s">
        <v>53</v>
      </c>
      <c r="B260" s="15" t="e">
        <f>COUNTIFS([7]RawData!$F$2:$F$559,"2", [7]RawData!$D$2:$D$559, "Filled")</f>
        <v>#VALUE!</v>
      </c>
      <c r="C260" s="10" t="e">
        <f>COUNTIFS([7]RawData!$F$2:$F$559,"2", [7]RawData!$D$2:$D$559, "Failed To Fill")</f>
        <v>#VALUE!</v>
      </c>
      <c r="D260" s="15" t="e">
        <f t="shared" si="6"/>
        <v>#VALUE!</v>
      </c>
      <c r="E260" s="10">
        <v>2</v>
      </c>
      <c r="F260" s="8" t="str">
        <f t="shared" si="7"/>
        <v>8/5/13 – 8/9/13</v>
      </c>
      <c r="J260" t="s">
        <v>53</v>
      </c>
      <c r="K260">
        <v>21</v>
      </c>
      <c r="L260">
        <v>0</v>
      </c>
      <c r="M260" s="1">
        <v>21</v>
      </c>
      <c r="N260" s="1" t="s">
        <v>10</v>
      </c>
    </row>
    <row r="261" spans="1:14" x14ac:dyDescent="0.25">
      <c r="A261" s="10" t="s">
        <v>53</v>
      </c>
      <c r="B261" s="15" t="e">
        <f>COUNTIFS([7]RawData!$F$2:$F$559,"3", [7]RawData!$D$2:$D$559, "Filled")</f>
        <v>#VALUE!</v>
      </c>
      <c r="C261" s="10" t="e">
        <f>COUNTIFS([7]RawData!$F$2:$F$559,"3", [7]RawData!$D$2:$D$559, "Failed To Fill")</f>
        <v>#VALUE!</v>
      </c>
      <c r="D261" s="15" t="e">
        <f t="shared" si="6"/>
        <v>#VALUE!</v>
      </c>
      <c r="E261" s="10">
        <v>3</v>
      </c>
      <c r="F261" s="8" t="str">
        <f t="shared" si="7"/>
        <v>8/12/13 – 8/16/13</v>
      </c>
      <c r="J261" t="s">
        <v>53</v>
      </c>
      <c r="K261">
        <v>27</v>
      </c>
      <c r="L261">
        <v>0</v>
      </c>
      <c r="M261" s="1">
        <v>27</v>
      </c>
      <c r="N261" s="1" t="s">
        <v>11</v>
      </c>
    </row>
    <row r="262" spans="1:14" x14ac:dyDescent="0.25">
      <c r="A262" s="10" t="s">
        <v>53</v>
      </c>
      <c r="B262" s="10" t="e">
        <f>COUNTIFS([7]RawData!$F$2:$F$559,"4", [7]RawData!$D$2:$D$559, "Filled")</f>
        <v>#VALUE!</v>
      </c>
      <c r="C262" s="10" t="e">
        <f>COUNTIFS([7]RawData!$F$2:$F$559,"4", [7]RawData!$D$2:$D$559, "Failed To Fill")</f>
        <v>#VALUE!</v>
      </c>
      <c r="D262" s="15" t="e">
        <f t="shared" si="6"/>
        <v>#VALUE!</v>
      </c>
      <c r="E262" s="10">
        <v>4</v>
      </c>
      <c r="F262" s="8" t="str">
        <f t="shared" si="7"/>
        <v>8/19/13 – 8/23/13</v>
      </c>
      <c r="J262" t="s">
        <v>53</v>
      </c>
      <c r="K262">
        <v>23</v>
      </c>
      <c r="L262">
        <v>0</v>
      </c>
      <c r="M262" s="1">
        <v>23</v>
      </c>
      <c r="N262" s="1" t="s">
        <v>12</v>
      </c>
    </row>
    <row r="263" spans="1:14" x14ac:dyDescent="0.25">
      <c r="A263" s="10" t="s">
        <v>53</v>
      </c>
      <c r="B263" s="10" t="e">
        <f>COUNTIFS([7]RawData!$F$2:$F$559,"5", [7]RawData!$D$2:$D$559, "Filled")</f>
        <v>#VALUE!</v>
      </c>
      <c r="C263" s="10" t="e">
        <f>COUNTIFS([7]RawData!$F$2:$F$559,"5", [7]RawData!$D$2:$D$559, "Failed To Fill")</f>
        <v>#VALUE!</v>
      </c>
      <c r="D263" s="15" t="e">
        <f t="shared" si="6"/>
        <v>#VALUE!</v>
      </c>
      <c r="E263" s="10">
        <v>5</v>
      </c>
      <c r="F263" s="8" t="str">
        <f t="shared" si="7"/>
        <v>8/26/13 – 8/30/13</v>
      </c>
      <c r="J263" t="s">
        <v>53</v>
      </c>
      <c r="K263">
        <v>20</v>
      </c>
      <c r="L263">
        <v>1</v>
      </c>
      <c r="M263" s="1">
        <v>21</v>
      </c>
      <c r="N263" s="1" t="s">
        <v>13</v>
      </c>
    </row>
    <row r="264" spans="1:14" x14ac:dyDescent="0.25">
      <c r="A264" s="10" t="s">
        <v>53</v>
      </c>
      <c r="B264" s="10" t="e">
        <f>COUNTIFS([7]RawData!$F$2:$F$559,"6", [7]RawData!$D$2:$D$559, "Filled")</f>
        <v>#VALUE!</v>
      </c>
      <c r="C264" s="10" t="e">
        <f>COUNTIFS([7]RawData!$F$2:$F$559,"6", [7]RawData!$D$2:$D$559, "Failed To Fill")</f>
        <v>#VALUE!</v>
      </c>
      <c r="D264" s="15" t="e">
        <f t="shared" si="6"/>
        <v>#VALUE!</v>
      </c>
      <c r="E264" s="10">
        <v>6</v>
      </c>
      <c r="F264" s="8" t="str">
        <f t="shared" si="7"/>
        <v>9/3/13 – 9/6/13</v>
      </c>
      <c r="J264" t="s">
        <v>53</v>
      </c>
      <c r="K264">
        <v>22</v>
      </c>
      <c r="L264">
        <v>2</v>
      </c>
      <c r="M264" s="1">
        <v>24</v>
      </c>
      <c r="N264" s="1" t="s">
        <v>14</v>
      </c>
    </row>
    <row r="265" spans="1:14" x14ac:dyDescent="0.25">
      <c r="A265" s="10" t="s">
        <v>53</v>
      </c>
      <c r="B265" s="10" t="e">
        <f>COUNTIFS([7]RawData!$F$2:$F$559,"7", [7]RawData!$D$2:$D$559, "Filled")</f>
        <v>#VALUE!</v>
      </c>
      <c r="C265" s="10" t="e">
        <f>COUNTIFS([7]RawData!$F$2:$F$559,"7", [7]RawData!$D$2:$D$559, "Failed To Fill")</f>
        <v>#VALUE!</v>
      </c>
      <c r="D265" s="15" t="e">
        <f t="shared" si="6"/>
        <v>#VALUE!</v>
      </c>
      <c r="E265" s="10">
        <v>7</v>
      </c>
      <c r="F265" s="8" t="str">
        <f t="shared" si="7"/>
        <v>9/9/13 – 9/13/13</v>
      </c>
      <c r="J265" t="s">
        <v>53</v>
      </c>
      <c r="K265">
        <v>23</v>
      </c>
      <c r="L265">
        <v>1</v>
      </c>
      <c r="M265" s="1">
        <v>24</v>
      </c>
      <c r="N265" s="1" t="s">
        <v>15</v>
      </c>
    </row>
    <row r="266" spans="1:14" x14ac:dyDescent="0.25">
      <c r="A266" s="10" t="s">
        <v>53</v>
      </c>
      <c r="B266" s="16" t="e">
        <f>COUNTIFS([7]RawData!$F$2:$F$559,"8", [7]RawData!$D$2:$D$559, "Filled")</f>
        <v>#VALUE!</v>
      </c>
      <c r="C266" s="16" t="e">
        <f>COUNTIFS([7]RawData!$F$2:$F$559,"8", [7]RawData!$D$2:$D$559, "Failed To Fill")</f>
        <v>#VALUE!</v>
      </c>
      <c r="D266" s="15" t="e">
        <f t="shared" si="6"/>
        <v>#VALUE!</v>
      </c>
      <c r="E266" s="10">
        <v>8</v>
      </c>
      <c r="F266" s="8" t="str">
        <f t="shared" si="7"/>
        <v>9/16/13 – 9/20/13</v>
      </c>
      <c r="J266" t="s">
        <v>53</v>
      </c>
      <c r="K266">
        <v>22</v>
      </c>
      <c r="L266">
        <v>1</v>
      </c>
      <c r="M266" s="1">
        <v>23</v>
      </c>
      <c r="N266" s="1" t="s">
        <v>16</v>
      </c>
    </row>
    <row r="267" spans="1:14" x14ac:dyDescent="0.25">
      <c r="A267" s="10" t="s">
        <v>53</v>
      </c>
      <c r="B267" s="10" t="e">
        <f>COUNTIFS([7]RawData!$F$2:$F$559,"9", [7]RawData!$D$2:$D$559, "Filled")</f>
        <v>#VALUE!</v>
      </c>
      <c r="C267" s="10" t="e">
        <f>COUNTIFS([7]RawData!$F$2:$F$559,"9", [7]RawData!$D$2:$D$559, "Failed To Fill")</f>
        <v>#VALUE!</v>
      </c>
      <c r="D267" s="15" t="e">
        <f t="shared" si="6"/>
        <v>#VALUE!</v>
      </c>
      <c r="E267" s="10">
        <v>9</v>
      </c>
      <c r="F267" s="8" t="str">
        <f t="shared" si="7"/>
        <v>9/23/13 – 9/27/13</v>
      </c>
      <c r="J267" t="s">
        <v>53</v>
      </c>
      <c r="K267">
        <v>20</v>
      </c>
      <c r="L267">
        <v>1</v>
      </c>
      <c r="M267" s="1">
        <v>21</v>
      </c>
      <c r="N267" s="1" t="s">
        <v>17</v>
      </c>
    </row>
    <row r="268" spans="1:14" x14ac:dyDescent="0.25">
      <c r="A268" s="10" t="s">
        <v>53</v>
      </c>
      <c r="B268" s="10" t="e">
        <f>COUNTIFS([7]RawData!$F$2:$F$559,"10", [7]RawData!$D$2:$D$559, "Filled")</f>
        <v>#VALUE!</v>
      </c>
      <c r="C268" s="10" t="e">
        <f>COUNTIFS([7]RawData!$F$2:$F$559,"10", [7]RawData!$D$2:$D$559, "Failed To Fill")</f>
        <v>#VALUE!</v>
      </c>
      <c r="D268" s="15" t="e">
        <f t="shared" si="6"/>
        <v>#VALUE!</v>
      </c>
      <c r="E268" s="10">
        <v>10</v>
      </c>
      <c r="F268" s="8" t="str">
        <f t="shared" si="7"/>
        <v>9/30/13 – 10/4/13</v>
      </c>
      <c r="J268" t="s">
        <v>53</v>
      </c>
      <c r="K268">
        <v>22</v>
      </c>
      <c r="L268">
        <v>1</v>
      </c>
      <c r="M268" s="1">
        <v>23</v>
      </c>
      <c r="N268" s="1" t="s">
        <v>18</v>
      </c>
    </row>
    <row r="269" spans="1:14" x14ac:dyDescent="0.25">
      <c r="A269" s="10" t="s">
        <v>53</v>
      </c>
      <c r="B269" s="10" t="e">
        <f>COUNTIFS([7]RawData!$F$2:$F$559,"11", [7]RawData!$D$2:$D$559, "Filled")</f>
        <v>#VALUE!</v>
      </c>
      <c r="C269" s="10" t="e">
        <f>COUNTIFS([7]RawData!$F$2:$F$559,"11", [7]RawData!$D$2:$D$559, "Failed To Fill")</f>
        <v>#VALUE!</v>
      </c>
      <c r="D269" s="15" t="e">
        <f t="shared" si="6"/>
        <v>#VALUE!</v>
      </c>
      <c r="E269" s="10">
        <v>11</v>
      </c>
      <c r="F269" s="8" t="str">
        <f t="shared" si="7"/>
        <v>10/7/13 – 10/8/13</v>
      </c>
      <c r="J269" t="s">
        <v>53</v>
      </c>
      <c r="K269">
        <v>9</v>
      </c>
      <c r="L269">
        <v>3</v>
      </c>
      <c r="M269" s="1">
        <v>12</v>
      </c>
      <c r="N269" s="1" t="s">
        <v>19</v>
      </c>
    </row>
    <row r="270" spans="1:14" x14ac:dyDescent="0.25">
      <c r="A270" s="10" t="s">
        <v>53</v>
      </c>
      <c r="B270" s="10" t="e">
        <f>COUNTIFS([7]RawData!$F$2:$F$559,"12", [7]RawData!$D$2:$D$559, "Filled")</f>
        <v>#VALUE!</v>
      </c>
      <c r="C270" s="10" t="e">
        <f>COUNTIFS([7]RawData!$F$2:$F$559,"12", [7]RawData!$D$2:$D$559, "Failed To Fill")</f>
        <v>#VALUE!</v>
      </c>
      <c r="D270" s="15" t="e">
        <f t="shared" si="6"/>
        <v>#VALUE!</v>
      </c>
      <c r="E270" s="10">
        <v>12</v>
      </c>
      <c r="F270" s="8" t="str">
        <f t="shared" si="7"/>
        <v>10/15/13 – 10/18/13</v>
      </c>
      <c r="J270" t="s">
        <v>53</v>
      </c>
      <c r="K270">
        <v>10</v>
      </c>
      <c r="L270">
        <v>0</v>
      </c>
      <c r="M270" s="1">
        <v>10</v>
      </c>
      <c r="N270" s="1" t="s">
        <v>20</v>
      </c>
    </row>
    <row r="271" spans="1:14" x14ac:dyDescent="0.25">
      <c r="A271" s="10" t="s">
        <v>53</v>
      </c>
      <c r="B271" s="10" t="e">
        <f>COUNTIFS([7]RawData!$F$2:$F$559,"13", [7]RawData!$D$2:$D$559, "Filled")</f>
        <v>#VALUE!</v>
      </c>
      <c r="C271" s="10" t="e">
        <f>COUNTIFS([7]RawData!$F$2:$F$559,"13", [7]RawData!$D$2:$D$559, "Failed To Fill")</f>
        <v>#VALUE!</v>
      </c>
      <c r="D271" s="15" t="e">
        <f t="shared" si="6"/>
        <v>#VALUE!</v>
      </c>
      <c r="E271" s="10">
        <v>13</v>
      </c>
      <c r="F271" s="8" t="str">
        <f t="shared" si="7"/>
        <v>10/21/13 – 10/25/13</v>
      </c>
      <c r="J271" t="s">
        <v>53</v>
      </c>
      <c r="K271">
        <v>14</v>
      </c>
      <c r="L271">
        <v>0</v>
      </c>
      <c r="M271" s="1">
        <v>14</v>
      </c>
      <c r="N271" s="1" t="s">
        <v>21</v>
      </c>
    </row>
    <row r="272" spans="1:14" x14ac:dyDescent="0.25">
      <c r="A272" s="10" t="s">
        <v>53</v>
      </c>
      <c r="B272" s="10" t="e">
        <f>COUNTIFS([7]RawData!$F$2:$F$559,"14", [7]RawData!$D$2:$D$559, "Filled")</f>
        <v>#VALUE!</v>
      </c>
      <c r="C272" s="10" t="e">
        <f>COUNTIFS([7]RawData!$F$2:$F$559,"14", [7]RawData!$D$2:$D$559, "Failed To Fill")</f>
        <v>#VALUE!</v>
      </c>
      <c r="D272" s="15" t="e">
        <f t="shared" si="6"/>
        <v>#VALUE!</v>
      </c>
      <c r="E272" s="10">
        <v>14</v>
      </c>
      <c r="F272" s="8" t="str">
        <f t="shared" si="7"/>
        <v>10/28/13 – 11/1/13</v>
      </c>
      <c r="J272" t="s">
        <v>53</v>
      </c>
      <c r="K272">
        <v>11</v>
      </c>
      <c r="L272">
        <v>1</v>
      </c>
      <c r="M272" s="1">
        <v>12</v>
      </c>
      <c r="N272" s="1" t="s">
        <v>22</v>
      </c>
    </row>
    <row r="273" spans="1:14" x14ac:dyDescent="0.25">
      <c r="A273" s="10" t="s">
        <v>53</v>
      </c>
      <c r="B273" s="10" t="e">
        <f>COUNTIFS([7]RawData!$F$2:$F$559,"15", [7]RawData!$D$2:$D$559, "Filled")</f>
        <v>#VALUE!</v>
      </c>
      <c r="C273" s="10" t="e">
        <f>COUNTIFS([7]RawData!$F$2:$F$559,"15", [7]RawData!$D$2:$D$559, "Failed To Fill")</f>
        <v>#VALUE!</v>
      </c>
      <c r="D273" s="15" t="e">
        <f t="shared" si="6"/>
        <v>#VALUE!</v>
      </c>
      <c r="E273" s="10">
        <v>15</v>
      </c>
      <c r="F273" s="8" t="str">
        <f t="shared" si="7"/>
        <v>11/4/13 – 11/8/13</v>
      </c>
      <c r="J273" t="s">
        <v>53</v>
      </c>
      <c r="K273">
        <v>14</v>
      </c>
      <c r="L273">
        <v>1</v>
      </c>
      <c r="M273" s="1">
        <v>15</v>
      </c>
      <c r="N273" s="1" t="s">
        <v>23</v>
      </c>
    </row>
    <row r="274" spans="1:14" x14ac:dyDescent="0.25">
      <c r="A274" s="10" t="s">
        <v>53</v>
      </c>
      <c r="B274" s="10" t="e">
        <f>COUNTIFS([7]RawData!$F$2:$F$559,"16", [7]RawData!$D$2:$D$559, "Filled")</f>
        <v>#VALUE!</v>
      </c>
      <c r="C274" s="10" t="e">
        <f>COUNTIFS([7]RawData!$F$2:$F$559,"16", [7]RawData!$D$2:$D$559, "Failed To Fill")</f>
        <v>#VALUE!</v>
      </c>
      <c r="D274" s="15" t="e">
        <f t="shared" si="6"/>
        <v>#VALUE!</v>
      </c>
      <c r="E274" s="10">
        <v>16</v>
      </c>
      <c r="F274" s="8" t="str">
        <f t="shared" si="7"/>
        <v>11/12/13 – 11/15/13</v>
      </c>
      <c r="J274" t="s">
        <v>53</v>
      </c>
      <c r="K274">
        <v>16</v>
      </c>
      <c r="L274">
        <v>0</v>
      </c>
      <c r="M274" s="1">
        <v>16</v>
      </c>
      <c r="N274" s="1" t="s">
        <v>24</v>
      </c>
    </row>
    <row r="275" spans="1:14" x14ac:dyDescent="0.25">
      <c r="A275" s="10" t="s">
        <v>53</v>
      </c>
      <c r="B275" s="10" t="e">
        <f>COUNTIFS([7]RawData!$F$2:$F$559,"17", [7]RawData!$D$2:$D$559, "Filled")</f>
        <v>#VALUE!</v>
      </c>
      <c r="C275" s="10" t="e">
        <f>COUNTIFS([7]RawData!$F$2:$F$559,"17", [7]RawData!$D$2:$D$559, "Failed To Fill")</f>
        <v>#VALUE!</v>
      </c>
      <c r="D275" s="15" t="e">
        <f t="shared" si="6"/>
        <v>#VALUE!</v>
      </c>
      <c r="E275" s="10">
        <v>17</v>
      </c>
      <c r="F275" s="8" t="str">
        <f t="shared" si="7"/>
        <v>11/18/13 – 11/22/13</v>
      </c>
      <c r="J275" t="s">
        <v>53</v>
      </c>
      <c r="K275">
        <v>28</v>
      </c>
      <c r="L275">
        <v>4</v>
      </c>
      <c r="M275" s="1">
        <v>32</v>
      </c>
      <c r="N275" s="1" t="s">
        <v>25</v>
      </c>
    </row>
    <row r="276" spans="1:14" x14ac:dyDescent="0.25">
      <c r="A276" s="10" t="s">
        <v>53</v>
      </c>
      <c r="B276" s="10" t="e">
        <f>COUNTIFS([7]RawData!$F$2:$F$559,"18", [7]RawData!$D$2:$D$559, "Filled")</f>
        <v>#VALUE!</v>
      </c>
      <c r="C276" s="10" t="e">
        <f>COUNTIFS([7]RawData!$F$2:$F$559,"18", [7]RawData!$D$2:$D$559, "Failed To Fill")</f>
        <v>#VALUE!</v>
      </c>
      <c r="D276" s="15" t="e">
        <f t="shared" si="6"/>
        <v>#VALUE!</v>
      </c>
      <c r="E276" s="10">
        <v>18</v>
      </c>
      <c r="F276" s="8" t="str">
        <f t="shared" si="7"/>
        <v>11/25/13 – 11/27/13</v>
      </c>
      <c r="J276" t="s">
        <v>53</v>
      </c>
      <c r="K276">
        <v>10</v>
      </c>
      <c r="L276">
        <v>0</v>
      </c>
      <c r="M276" s="1">
        <v>10</v>
      </c>
      <c r="N276" s="1" t="s">
        <v>26</v>
      </c>
    </row>
    <row r="277" spans="1:14" x14ac:dyDescent="0.25">
      <c r="A277" s="10" t="s">
        <v>53</v>
      </c>
      <c r="B277" s="10" t="e">
        <f>COUNTIFS([7]RawData!$F$2:$F$559,"19", [7]RawData!$D$2:$D$559, "Filled")</f>
        <v>#VALUE!</v>
      </c>
      <c r="C277" s="10" t="e">
        <f>COUNTIFS([7]RawData!$F$2:$F$559,"19", [7]RawData!$D$2:$D$559, "Failed To Fill")</f>
        <v>#VALUE!</v>
      </c>
      <c r="D277" s="15" t="e">
        <f t="shared" si="6"/>
        <v>#VALUE!</v>
      </c>
      <c r="E277" s="10">
        <v>19</v>
      </c>
      <c r="F277" s="8" t="str">
        <f t="shared" si="7"/>
        <v>12/2/13 – 12/6/13</v>
      </c>
      <c r="J277" t="s">
        <v>53</v>
      </c>
      <c r="K277">
        <v>18</v>
      </c>
      <c r="L277">
        <v>2</v>
      </c>
      <c r="M277" s="1">
        <v>20</v>
      </c>
      <c r="N277" s="1" t="s">
        <v>27</v>
      </c>
    </row>
    <row r="278" spans="1:14" x14ac:dyDescent="0.25">
      <c r="A278" s="10" t="s">
        <v>53</v>
      </c>
      <c r="B278" s="10" t="e">
        <f>COUNTIFS([7]RawData!$F$2:$F$559,"20", [7]RawData!$D$2:$D$559, "Filled")</f>
        <v>#VALUE!</v>
      </c>
      <c r="C278" s="10" t="e">
        <f>COUNTIFS([7]RawData!$F$2:$F$559,"20", [7]RawData!$D$2:$D$559, "Failed To Fill")</f>
        <v>#VALUE!</v>
      </c>
      <c r="D278" s="15" t="e">
        <f t="shared" si="6"/>
        <v>#VALUE!</v>
      </c>
      <c r="E278" s="10">
        <v>20</v>
      </c>
      <c r="F278" s="8" t="str">
        <f t="shared" si="7"/>
        <v>12/9/13 – 12/13/13</v>
      </c>
      <c r="J278" t="s">
        <v>53</v>
      </c>
      <c r="K278">
        <v>20</v>
      </c>
      <c r="L278">
        <v>1</v>
      </c>
      <c r="M278" s="1">
        <v>21</v>
      </c>
      <c r="N278" s="1" t="s">
        <v>28</v>
      </c>
    </row>
    <row r="279" spans="1:14" x14ac:dyDescent="0.25">
      <c r="A279" s="10" t="s">
        <v>53</v>
      </c>
      <c r="B279" s="10" t="e">
        <f>COUNTIFS([7]RawData!$F$2:$F$559,"21", [7]RawData!$D$2:$D$559, "Filled")</f>
        <v>#VALUE!</v>
      </c>
      <c r="C279" s="10" t="e">
        <f>COUNTIFS([7]RawData!$F$2:$F$559,"21", [7]RawData!$D$2:$D$559, "Failed To Fill")</f>
        <v>#VALUE!</v>
      </c>
      <c r="D279" s="15" t="e">
        <f t="shared" si="6"/>
        <v>#VALUE!</v>
      </c>
      <c r="E279" s="10">
        <v>21</v>
      </c>
      <c r="F279" s="8" t="str">
        <f t="shared" si="7"/>
        <v>12/16/13 – 12/19/13</v>
      </c>
      <c r="J279" t="s">
        <v>53</v>
      </c>
      <c r="K279">
        <v>12</v>
      </c>
      <c r="L279">
        <v>2</v>
      </c>
      <c r="M279" s="1">
        <v>14</v>
      </c>
      <c r="N279" s="1" t="s">
        <v>29</v>
      </c>
    </row>
    <row r="280" spans="1:14" x14ac:dyDescent="0.25">
      <c r="A280" s="10" t="s">
        <v>53</v>
      </c>
      <c r="B280" s="10" t="e">
        <f>COUNTIFS([7]RawData!$F$2:$F$559,"22", [7]RawData!$D$2:$D$559, "Filled")</f>
        <v>#VALUE!</v>
      </c>
      <c r="C280" s="10" t="e">
        <f>COUNTIFS([7]RawData!$F$2:$F$559,"22", [7]RawData!$D$2:$D$559, "Failed To Fill")</f>
        <v>#VALUE!</v>
      </c>
      <c r="D280" s="15" t="e">
        <f t="shared" si="6"/>
        <v>#VALUE!</v>
      </c>
      <c r="E280" s="10">
        <v>22</v>
      </c>
      <c r="F280" s="8" t="str">
        <f t="shared" si="7"/>
        <v>Winter Break</v>
      </c>
      <c r="J280" t="s">
        <v>53</v>
      </c>
      <c r="K280">
        <v>0</v>
      </c>
      <c r="L280">
        <v>0</v>
      </c>
      <c r="M280" s="1">
        <v>0</v>
      </c>
      <c r="N280" s="1" t="s">
        <v>30</v>
      </c>
    </row>
    <row r="281" spans="1:14" x14ac:dyDescent="0.25">
      <c r="A281" s="10" t="s">
        <v>53</v>
      </c>
      <c r="B281" s="10" t="e">
        <f>COUNTIFS([7]RawData!$F$2:$F$559,"23", [7]RawData!$D$2:$D$559, "Filled")</f>
        <v>#VALUE!</v>
      </c>
      <c r="C281" s="10" t="e">
        <f>COUNTIFS([7]RawData!$F$2:$F$559,"23", [7]RawData!$D$2:$D$559, "Failed To Fill")</f>
        <v>#VALUE!</v>
      </c>
      <c r="D281" s="15" t="e">
        <f t="shared" si="6"/>
        <v>#VALUE!</v>
      </c>
      <c r="E281" s="10">
        <v>23</v>
      </c>
      <c r="F281" s="8" t="str">
        <f t="shared" si="7"/>
        <v>1/6/14 – 1/10/14</v>
      </c>
      <c r="J281" t="s">
        <v>53</v>
      </c>
      <c r="K281">
        <v>2</v>
      </c>
      <c r="L281">
        <v>0</v>
      </c>
      <c r="M281" s="1">
        <v>2</v>
      </c>
      <c r="N281" s="1" t="s">
        <v>31</v>
      </c>
    </row>
    <row r="282" spans="1:14" x14ac:dyDescent="0.25">
      <c r="A282" s="10" t="s">
        <v>53</v>
      </c>
      <c r="B282" s="10" t="e">
        <f>COUNTIFS([7]RawData!$F$2:$F$559,"24", [7]RawData!$D$2:$D$559, "Filled")</f>
        <v>#VALUE!</v>
      </c>
      <c r="C282" s="10" t="e">
        <f>COUNTIFS([7]RawData!$F$2:$F$559,"24", [7]RawData!$D$2:$D$559, "Failed To Fill")</f>
        <v>#VALUE!</v>
      </c>
      <c r="D282" s="15" t="e">
        <f t="shared" si="6"/>
        <v>#VALUE!</v>
      </c>
      <c r="E282" s="10">
        <v>24</v>
      </c>
      <c r="F282" s="8" t="str">
        <f t="shared" si="7"/>
        <v>1/13/14 – 1/17/14</v>
      </c>
      <c r="J282" t="s">
        <v>53</v>
      </c>
      <c r="K282">
        <v>13</v>
      </c>
      <c r="L282">
        <v>1</v>
      </c>
      <c r="M282" s="1">
        <v>14</v>
      </c>
      <c r="N282" s="1" t="s">
        <v>32</v>
      </c>
    </row>
    <row r="283" spans="1:14" x14ac:dyDescent="0.25">
      <c r="A283" s="10" t="s">
        <v>53</v>
      </c>
      <c r="B283" s="10" t="e">
        <f>COUNTIFS([7]RawData!$F$2:$F$559,"25", [7]RawData!$D$2:$D$559, "Filled")</f>
        <v>#VALUE!</v>
      </c>
      <c r="C283" s="10" t="e">
        <f>COUNTIFS([7]RawData!$F$2:$F$559,"25", [7]RawData!$D$2:$D$559, "Failed To Fill")</f>
        <v>#VALUE!</v>
      </c>
      <c r="D283" s="15" t="e">
        <f t="shared" si="6"/>
        <v>#VALUE!</v>
      </c>
      <c r="E283" s="10">
        <v>25</v>
      </c>
      <c r="F283" s="8" t="str">
        <f t="shared" si="7"/>
        <v>1/21/14 – 1/24/14</v>
      </c>
      <c r="J283" t="s">
        <v>53</v>
      </c>
      <c r="K283">
        <v>10</v>
      </c>
      <c r="L283">
        <v>2</v>
      </c>
      <c r="M283" s="1">
        <v>12</v>
      </c>
      <c r="N283" s="1" t="s">
        <v>33</v>
      </c>
    </row>
    <row r="284" spans="1:14" x14ac:dyDescent="0.25">
      <c r="A284" s="10" t="s">
        <v>53</v>
      </c>
      <c r="B284" s="10" t="e">
        <f>COUNTIFS([7]RawData!$F$2:$F$559,"26", [7]RawData!$D$2:$D$559, "Filled")</f>
        <v>#VALUE!</v>
      </c>
      <c r="C284" s="10" t="e">
        <f>COUNTIFS([7]RawData!$F$2:$F$559,"26", [7]RawData!$D$2:$D$559, "Failed To Fill")</f>
        <v>#VALUE!</v>
      </c>
      <c r="D284" s="15" t="e">
        <f t="shared" si="6"/>
        <v>#VALUE!</v>
      </c>
      <c r="E284" s="10">
        <v>26</v>
      </c>
      <c r="F284" s="8" t="str">
        <f t="shared" si="7"/>
        <v>1/27/14 – 1/31/14</v>
      </c>
      <c r="J284" t="s">
        <v>53</v>
      </c>
      <c r="K284">
        <v>11</v>
      </c>
      <c r="L284">
        <v>1</v>
      </c>
      <c r="M284" s="1">
        <v>12</v>
      </c>
      <c r="N284" s="1" t="s">
        <v>34</v>
      </c>
    </row>
    <row r="285" spans="1:14" x14ac:dyDescent="0.25">
      <c r="A285" s="10" t="s">
        <v>53</v>
      </c>
      <c r="B285" s="10" t="e">
        <f>COUNTIFS([7]RawData!$F$2:$F$559,"27", [7]RawData!$D$2:$D$559, "Filled")</f>
        <v>#VALUE!</v>
      </c>
      <c r="C285" s="10" t="e">
        <f>COUNTIFS([7]RawData!$F$2:$F$559,"27", [7]RawData!$D$2:$D$559, "Failed To Fill")</f>
        <v>#VALUE!</v>
      </c>
      <c r="D285" s="15" t="e">
        <f t="shared" si="6"/>
        <v>#VALUE!</v>
      </c>
      <c r="E285" s="10">
        <v>27</v>
      </c>
      <c r="F285" s="8" t="str">
        <f t="shared" si="7"/>
        <v xml:space="preserve"> 2/3/14 – 2/7/14</v>
      </c>
      <c r="J285" t="s">
        <v>53</v>
      </c>
      <c r="K285">
        <v>12</v>
      </c>
      <c r="L285">
        <v>0</v>
      </c>
      <c r="M285" s="1">
        <v>12</v>
      </c>
      <c r="N285" s="1" t="s">
        <v>35</v>
      </c>
    </row>
    <row r="286" spans="1:14" x14ac:dyDescent="0.25">
      <c r="A286" s="10" t="s">
        <v>53</v>
      </c>
      <c r="B286" s="10" t="e">
        <f>COUNTIFS([7]RawData!$F$2:$F$559,"28", [7]RawData!$D$2:$D$559, "Filled")</f>
        <v>#VALUE!</v>
      </c>
      <c r="C286" s="10" t="e">
        <f>COUNTIFS([7]RawData!$F$2:$F$559,"28", [7]RawData!$D$2:$D$559, "Failed To Fill")</f>
        <v>#VALUE!</v>
      </c>
      <c r="D286" s="15" t="e">
        <f t="shared" si="6"/>
        <v>#VALUE!</v>
      </c>
      <c r="E286" s="10">
        <v>28</v>
      </c>
      <c r="F286" s="8" t="str">
        <f t="shared" si="7"/>
        <v xml:space="preserve"> 2/10/14 – 2/14/14</v>
      </c>
      <c r="J286" t="s">
        <v>53</v>
      </c>
      <c r="K286">
        <v>9</v>
      </c>
      <c r="L286">
        <v>1</v>
      </c>
      <c r="M286" s="1">
        <v>10</v>
      </c>
      <c r="N286" s="1" t="s">
        <v>36</v>
      </c>
    </row>
    <row r="287" spans="1:14" x14ac:dyDescent="0.25">
      <c r="A287" s="10" t="s">
        <v>53</v>
      </c>
      <c r="B287" s="10" t="e">
        <f>COUNTIFS([7]RawData!$F$2:$F$559,"29", [7]RawData!$D$2:$D$559, "Filled")</f>
        <v>#VALUE!</v>
      </c>
      <c r="C287" s="10" t="e">
        <f>COUNTIFS([7]RawData!$F$2:$F$559,"29", [7]RawData!$D$2:$D$559, "Failed To Fill")</f>
        <v>#VALUE!</v>
      </c>
      <c r="D287" s="15" t="e">
        <f t="shared" si="6"/>
        <v>#VALUE!</v>
      </c>
      <c r="E287" s="10">
        <v>29</v>
      </c>
      <c r="F287" s="8" t="str">
        <f t="shared" si="7"/>
        <v xml:space="preserve"> 2/17/14 – 2/19/14</v>
      </c>
      <c r="J287" t="s">
        <v>53</v>
      </c>
      <c r="K287">
        <v>13</v>
      </c>
      <c r="L287">
        <v>7</v>
      </c>
      <c r="M287" s="1">
        <v>20</v>
      </c>
      <c r="N287" s="1" t="s">
        <v>37</v>
      </c>
    </row>
    <row r="288" spans="1:14" x14ac:dyDescent="0.25">
      <c r="A288" s="10" t="s">
        <v>53</v>
      </c>
      <c r="B288" s="10" t="e">
        <f>COUNTIFS([7]RawData!$F$2:$F$559,"30", [7]RawData!$D$2:$D$559, "Filled")</f>
        <v>#VALUE!</v>
      </c>
      <c r="C288" s="10" t="e">
        <f>COUNTIFS([7]RawData!$F$2:$F$559,"30", [7]RawData!$D$2:$D$559, "Failed To Fill")</f>
        <v>#VALUE!</v>
      </c>
      <c r="D288" s="15" t="e">
        <f t="shared" si="6"/>
        <v>#VALUE!</v>
      </c>
      <c r="E288" s="10">
        <v>30</v>
      </c>
      <c r="F288" s="8" t="str">
        <f t="shared" si="7"/>
        <v xml:space="preserve"> 2/24/14 – 2/28/14</v>
      </c>
      <c r="J288" t="s">
        <v>53</v>
      </c>
      <c r="K288">
        <v>15</v>
      </c>
      <c r="L288">
        <v>2</v>
      </c>
      <c r="M288" s="1">
        <v>17</v>
      </c>
      <c r="N288" s="1" t="s">
        <v>38</v>
      </c>
    </row>
    <row r="289" spans="1:14" x14ac:dyDescent="0.25">
      <c r="A289" s="10" t="s">
        <v>53</v>
      </c>
      <c r="B289" s="10" t="e">
        <f>COUNTIFS([7]RawData!$F$2:$F$559,"31", [7]RawData!$D$2:$D$559, "Filled")</f>
        <v>#VALUE!</v>
      </c>
      <c r="C289" s="10" t="e">
        <f>COUNTIFS([7]RawData!$F$2:$F$559,"31", [7]RawData!$D$2:$D$559, "Failed To Fill")</f>
        <v>#VALUE!</v>
      </c>
      <c r="D289" s="15" t="e">
        <f t="shared" si="6"/>
        <v>#VALUE!</v>
      </c>
      <c r="E289" s="10">
        <v>31</v>
      </c>
      <c r="F289" s="8" t="str">
        <f t="shared" si="7"/>
        <v xml:space="preserve"> 3/3/14 – 3/7/14</v>
      </c>
      <c r="J289" t="s">
        <v>53</v>
      </c>
      <c r="K289">
        <v>9</v>
      </c>
      <c r="L289">
        <v>4</v>
      </c>
      <c r="M289" s="1">
        <v>13</v>
      </c>
      <c r="N289" s="1" t="s">
        <v>40</v>
      </c>
    </row>
    <row r="290" spans="1:14" x14ac:dyDescent="0.25">
      <c r="A290" s="10" t="s">
        <v>53</v>
      </c>
      <c r="B290" s="10" t="e">
        <f>COUNTIFS([7]RawData!$F$2:$F$559,"32", [7]RawData!$D$2:$D$559, "Filled")</f>
        <v>#VALUE!</v>
      </c>
      <c r="C290" s="10" t="e">
        <f>COUNTIFS([7]RawData!$F$2:$F$559,"32", [7]RawData!$D$2:$D$559, "Failed To Fill")</f>
        <v>#VALUE!</v>
      </c>
      <c r="D290" s="15" t="e">
        <f t="shared" si="6"/>
        <v>#VALUE!</v>
      </c>
      <c r="E290" s="10">
        <v>32</v>
      </c>
      <c r="F290" s="8" t="str">
        <f t="shared" si="7"/>
        <v xml:space="preserve"> 3/10/14 – 3/13/14</v>
      </c>
      <c r="J290" t="s">
        <v>53</v>
      </c>
      <c r="K290">
        <v>10</v>
      </c>
      <c r="L290">
        <v>1</v>
      </c>
      <c r="M290" s="1">
        <v>11</v>
      </c>
      <c r="N290" s="1" t="s">
        <v>41</v>
      </c>
    </row>
    <row r="291" spans="1:14" x14ac:dyDescent="0.25">
      <c r="A291" s="10" t="s">
        <v>53</v>
      </c>
      <c r="B291" s="10" t="e">
        <f>COUNTIFS([7]RawData!$F$2:$F$559,"33", [7]RawData!$D$2:$D$559, "Filled")</f>
        <v>#VALUE!</v>
      </c>
      <c r="C291" s="10" t="e">
        <f>COUNTIFS([7]RawData!$F$2:$F$559,"33", [7]RawData!$D$2:$D$559, "Failed To Fill")</f>
        <v>#VALUE!</v>
      </c>
      <c r="D291" s="15" t="e">
        <f t="shared" si="6"/>
        <v>#VALUE!</v>
      </c>
      <c r="E291" s="10">
        <v>33</v>
      </c>
      <c r="F291" s="8" t="str">
        <f t="shared" si="7"/>
        <v xml:space="preserve"> 3/17/14 – 3/21/14</v>
      </c>
      <c r="J291" t="s">
        <v>53</v>
      </c>
      <c r="K291">
        <v>6</v>
      </c>
      <c r="L291">
        <v>1</v>
      </c>
      <c r="M291" s="1">
        <v>7</v>
      </c>
      <c r="N291" s="1" t="s">
        <v>42</v>
      </c>
    </row>
    <row r="292" spans="1:14" x14ac:dyDescent="0.25">
      <c r="A292" s="10" t="s">
        <v>53</v>
      </c>
      <c r="B292" s="10" t="e">
        <f>COUNTIFS([7]RawData!$F$2:$F$559,"34", [7]RawData!$D$2:$D$559, "Filled")</f>
        <v>#VALUE!</v>
      </c>
      <c r="C292" s="10" t="e">
        <f>COUNTIFS([7]RawData!$F$2:$F$559,"34", [7]RawData!$D$2:$D$559, "Failed To Fill")</f>
        <v>#VALUE!</v>
      </c>
      <c r="D292" s="15" t="e">
        <f t="shared" si="6"/>
        <v>#VALUE!</v>
      </c>
      <c r="E292" s="10">
        <v>34</v>
      </c>
      <c r="F292" s="8" t="str">
        <f t="shared" si="7"/>
        <v xml:space="preserve"> 3/24/14 – 3/28/14</v>
      </c>
      <c r="J292" t="s">
        <v>53</v>
      </c>
      <c r="K292">
        <v>13</v>
      </c>
      <c r="L292">
        <v>1</v>
      </c>
      <c r="M292" s="1">
        <v>14</v>
      </c>
      <c r="N292" s="1" t="s">
        <v>43</v>
      </c>
    </row>
    <row r="293" spans="1:14" x14ac:dyDescent="0.25">
      <c r="A293" s="10" t="s">
        <v>53</v>
      </c>
      <c r="B293" s="10" t="e">
        <f>COUNTIFS([7]RawData!$F$2:$F$559,"35", [7]RawData!$D$2:$D$559, "Filled")</f>
        <v>#VALUE!</v>
      </c>
      <c r="C293" s="10" t="e">
        <f>COUNTIFS([7]RawData!$F$2:$F$559,"35", [7]RawData!$D$2:$D$559, "Failed To Fill")</f>
        <v>#VALUE!</v>
      </c>
      <c r="D293" s="15" t="e">
        <f t="shared" si="6"/>
        <v>#VALUE!</v>
      </c>
      <c r="E293" s="10">
        <v>35</v>
      </c>
      <c r="F293" s="8" t="str">
        <f t="shared" si="7"/>
        <v xml:space="preserve"> 3/31/14 – 4/4/14</v>
      </c>
      <c r="J293" t="s">
        <v>53</v>
      </c>
      <c r="K293">
        <v>11</v>
      </c>
      <c r="L293">
        <v>2</v>
      </c>
      <c r="M293" s="1">
        <v>13</v>
      </c>
      <c r="N293" s="1" t="s">
        <v>44</v>
      </c>
    </row>
    <row r="294" spans="1:14" x14ac:dyDescent="0.25">
      <c r="A294" s="10" t="s">
        <v>53</v>
      </c>
      <c r="B294" s="10" t="e">
        <f>COUNTIFS([7]RawData!$F$2:$F$559,"36", [7]RawData!$D$2:$D$559, "Filled")</f>
        <v>#VALUE!</v>
      </c>
      <c r="C294" s="10" t="e">
        <f>COUNTIFS([7]RawData!$F$2:$F$559,"36", [7]RawData!$D$2:$D$559, "Failed To Fill")</f>
        <v>#VALUE!</v>
      </c>
      <c r="D294" s="15" t="e">
        <f t="shared" si="6"/>
        <v>#VALUE!</v>
      </c>
      <c r="E294" s="10">
        <v>36</v>
      </c>
      <c r="F294" s="8" t="str">
        <f t="shared" si="7"/>
        <v xml:space="preserve"> 4/7/14 – 4/11/14</v>
      </c>
      <c r="J294" t="s">
        <v>53</v>
      </c>
      <c r="K294">
        <v>8</v>
      </c>
      <c r="L294">
        <v>5</v>
      </c>
      <c r="M294" s="1">
        <v>13</v>
      </c>
      <c r="N294" s="1" t="s">
        <v>45</v>
      </c>
    </row>
    <row r="295" spans="1:14" x14ac:dyDescent="0.25">
      <c r="A295" s="10" t="s">
        <v>53</v>
      </c>
      <c r="B295" s="10" t="e">
        <f>COUNTIFS([7]RawData!$F$2:$F$559,"37", [7]RawData!$D$2:$D$559, "Filled")</f>
        <v>#VALUE!</v>
      </c>
      <c r="C295" s="10" t="e">
        <f>COUNTIFS([7]RawData!$F$2:$F$559,"37", [7]RawData!$D$2:$D$559, "Failed To Fill")</f>
        <v>#VALUE!</v>
      </c>
      <c r="D295" s="15" t="e">
        <f t="shared" si="6"/>
        <v>#VALUE!</v>
      </c>
      <c r="E295" s="10">
        <v>37</v>
      </c>
      <c r="F295" s="8" t="str">
        <f t="shared" si="7"/>
        <v xml:space="preserve">  4/14/14 – 4/17/14</v>
      </c>
      <c r="J295" t="s">
        <v>53</v>
      </c>
      <c r="K295">
        <v>2</v>
      </c>
      <c r="L295">
        <v>0</v>
      </c>
      <c r="M295" s="1">
        <v>2</v>
      </c>
      <c r="N295" s="1" t="s">
        <v>39</v>
      </c>
    </row>
    <row r="296" spans="1:14" x14ac:dyDescent="0.25">
      <c r="A296" s="10" t="s">
        <v>54</v>
      </c>
      <c r="B296" s="15" t="e">
        <f>COUNTIFS([8]RawData!$F$2:$F$1711,"1", [8]RawData!$D$2:$D$1711, "Failed To Fill")</f>
        <v>#VALUE!</v>
      </c>
      <c r="C296" s="15" t="e">
        <f>COUNTIFS([8]RawData!$F$2:$F$1711,"1", [8]RawData!$D$2:$D$1711, "Filled")</f>
        <v>#VALUE!</v>
      </c>
      <c r="D296" s="15" t="e">
        <f t="shared" si="6"/>
        <v>#VALUE!</v>
      </c>
      <c r="E296" s="10">
        <v>1</v>
      </c>
      <c r="F296" s="8" t="str">
        <f t="shared" si="7"/>
        <v>7/29/13 – 8/2/13</v>
      </c>
      <c r="J296" t="s">
        <v>54</v>
      </c>
      <c r="K296">
        <v>1</v>
      </c>
      <c r="L296">
        <v>4</v>
      </c>
      <c r="M296" s="1">
        <v>5</v>
      </c>
      <c r="N296" s="1" t="s">
        <v>9</v>
      </c>
    </row>
    <row r="297" spans="1:14" x14ac:dyDescent="0.25">
      <c r="A297" s="10" t="s">
        <v>54</v>
      </c>
      <c r="B297" s="15" t="e">
        <f>COUNTIFS([8]RawData!$F$2:$F$1711,"2", [8]RawData!$D$2:$D$1711, "Failed To Fill")</f>
        <v>#VALUE!</v>
      </c>
      <c r="C297" s="10" t="e">
        <f>COUNTIFS([8]RawData!$F$2:$F$1711,"2", [8]RawData!$D$2:$D$1711, "Filled")</f>
        <v>#VALUE!</v>
      </c>
      <c r="D297" s="15" t="e">
        <f t="shared" si="6"/>
        <v>#VALUE!</v>
      </c>
      <c r="E297" s="10">
        <v>2</v>
      </c>
      <c r="F297" s="8" t="str">
        <f t="shared" si="7"/>
        <v>8/5/13 – 8/9/13</v>
      </c>
      <c r="J297" t="s">
        <v>54</v>
      </c>
      <c r="K297">
        <v>5</v>
      </c>
      <c r="L297">
        <v>24</v>
      </c>
      <c r="M297" s="1">
        <v>29</v>
      </c>
      <c r="N297" s="1" t="s">
        <v>10</v>
      </c>
    </row>
    <row r="298" spans="1:14" x14ac:dyDescent="0.25">
      <c r="A298" s="10" t="s">
        <v>54</v>
      </c>
      <c r="B298" s="15" t="e">
        <f>COUNTIFS([8]RawData!$F$2:$F$1711,"3", [8]RawData!$D$2:$D$1711, "Failed To Fill")</f>
        <v>#VALUE!</v>
      </c>
      <c r="C298" s="10" t="e">
        <f>COUNTIFS([8]RawData!$F$2:$F$1711,"3", [8]RawData!$D$2:$D$1711, "Filled")</f>
        <v>#VALUE!</v>
      </c>
      <c r="D298" s="15" t="e">
        <f t="shared" si="6"/>
        <v>#VALUE!</v>
      </c>
      <c r="E298" s="10">
        <v>3</v>
      </c>
      <c r="F298" s="8" t="str">
        <f t="shared" si="7"/>
        <v>8/12/13 – 8/16/13</v>
      </c>
      <c r="J298" t="s">
        <v>54</v>
      </c>
      <c r="K298">
        <v>4</v>
      </c>
      <c r="L298">
        <v>20</v>
      </c>
      <c r="M298" s="1">
        <v>24</v>
      </c>
      <c r="N298" s="1" t="s">
        <v>11</v>
      </c>
    </row>
    <row r="299" spans="1:14" x14ac:dyDescent="0.25">
      <c r="A299" s="10" t="s">
        <v>54</v>
      </c>
      <c r="B299" s="10" t="e">
        <f>COUNTIFS([8]RawData!$F$2:$F$1711,"4", [8]RawData!$D$2:$D$1711, "Failed To Fill")</f>
        <v>#VALUE!</v>
      </c>
      <c r="C299" s="10" t="e">
        <f>COUNTIFS([8]RawData!$F$2:$F$1711,"4", [8]RawData!$D$2:$D$1711, "Filled")</f>
        <v>#VALUE!</v>
      </c>
      <c r="D299" s="15" t="e">
        <f t="shared" si="6"/>
        <v>#VALUE!</v>
      </c>
      <c r="E299" s="10">
        <v>4</v>
      </c>
      <c r="F299" s="8" t="str">
        <f t="shared" si="7"/>
        <v>8/19/13 – 8/23/13</v>
      </c>
      <c r="J299" t="s">
        <v>54</v>
      </c>
      <c r="K299">
        <v>3</v>
      </c>
      <c r="L299">
        <v>35</v>
      </c>
      <c r="M299" s="1">
        <v>38</v>
      </c>
      <c r="N299" s="1" t="s">
        <v>12</v>
      </c>
    </row>
    <row r="300" spans="1:14" x14ac:dyDescent="0.25">
      <c r="A300" s="10" t="s">
        <v>54</v>
      </c>
      <c r="B300" s="10" t="e">
        <f>COUNTIFS([8]RawData!$F$2:$F$1711,"5", [8]RawData!$D$2:$D$1711, "Failed To Fill")</f>
        <v>#VALUE!</v>
      </c>
      <c r="C300" s="10" t="e">
        <f>COUNTIFS([8]RawData!$F$2:$F$1711,"5", [8]RawData!$D$2:$D$1711, "Filled")</f>
        <v>#VALUE!</v>
      </c>
      <c r="D300" s="15" t="e">
        <f t="shared" ref="D300:D363" si="8">SUM(B300:C300)</f>
        <v>#VALUE!</v>
      </c>
      <c r="E300" s="10">
        <v>5</v>
      </c>
      <c r="F300" s="8" t="str">
        <f t="shared" ref="F300:F363" si="9">INDEX($A$4:$B$40,MATCH(E300,$A$4:$A$40,0),2)</f>
        <v>8/26/13 – 8/30/13</v>
      </c>
      <c r="J300" t="s">
        <v>54</v>
      </c>
      <c r="K300">
        <v>8</v>
      </c>
      <c r="L300">
        <v>30</v>
      </c>
      <c r="M300" s="1">
        <v>38</v>
      </c>
      <c r="N300" s="1" t="s">
        <v>13</v>
      </c>
    </row>
    <row r="301" spans="1:14" x14ac:dyDescent="0.25">
      <c r="A301" s="10" t="s">
        <v>54</v>
      </c>
      <c r="B301" s="10" t="e">
        <f>COUNTIFS([8]RawData!$F$2:$F$1711,"6", [8]RawData!$D$2:$D$1711, "Failed To Fill")</f>
        <v>#VALUE!</v>
      </c>
      <c r="C301" s="10" t="e">
        <f>COUNTIFS([8]RawData!$F$2:$F$1711,"6", [8]RawData!$D$2:$D$1711, "Filled")</f>
        <v>#VALUE!</v>
      </c>
      <c r="D301" s="15" t="e">
        <f t="shared" si="8"/>
        <v>#VALUE!</v>
      </c>
      <c r="E301" s="10">
        <v>6</v>
      </c>
      <c r="F301" s="8" t="str">
        <f t="shared" si="9"/>
        <v>9/3/13 – 9/6/13</v>
      </c>
      <c r="J301" t="s">
        <v>54</v>
      </c>
      <c r="K301">
        <v>8</v>
      </c>
      <c r="L301">
        <v>42</v>
      </c>
      <c r="M301" s="1">
        <v>50</v>
      </c>
      <c r="N301" s="1" t="s">
        <v>14</v>
      </c>
    </row>
    <row r="302" spans="1:14" x14ac:dyDescent="0.25">
      <c r="A302" s="10" t="s">
        <v>54</v>
      </c>
      <c r="B302" s="10" t="e">
        <f>COUNTIFS([8]RawData!$F$2:$F$1711,"7", [8]RawData!$D$2:$D$1711, "Failed To Fill")</f>
        <v>#VALUE!</v>
      </c>
      <c r="C302" s="10" t="e">
        <f>COUNTIFS([8]RawData!$F$2:$F$1711,"7", [8]RawData!$D$2:$D$1711, "Filled")</f>
        <v>#VALUE!</v>
      </c>
      <c r="D302" s="15" t="e">
        <f t="shared" si="8"/>
        <v>#VALUE!</v>
      </c>
      <c r="E302" s="10">
        <v>7</v>
      </c>
      <c r="F302" s="8" t="str">
        <f t="shared" si="9"/>
        <v>9/9/13 – 9/13/13</v>
      </c>
      <c r="J302" t="s">
        <v>54</v>
      </c>
      <c r="K302">
        <v>6</v>
      </c>
      <c r="L302">
        <v>38</v>
      </c>
      <c r="M302" s="1">
        <v>44</v>
      </c>
      <c r="N302" s="1" t="s">
        <v>15</v>
      </c>
    </row>
    <row r="303" spans="1:14" x14ac:dyDescent="0.25">
      <c r="A303" s="10" t="s">
        <v>54</v>
      </c>
      <c r="B303" s="16" t="e">
        <f>COUNTIFS([8]RawData!$F$2:$F$1711,"8", [8]RawData!$D$2:$D$1711, "Failed To Fill")</f>
        <v>#VALUE!</v>
      </c>
      <c r="C303" s="16" t="e">
        <f>COUNTIFS([8]RawData!$F$2:$F$1711,"8", [8]RawData!$D$2:$D$1711, "Filled")</f>
        <v>#VALUE!</v>
      </c>
      <c r="D303" s="15" t="e">
        <f t="shared" si="8"/>
        <v>#VALUE!</v>
      </c>
      <c r="E303" s="10">
        <v>8</v>
      </c>
      <c r="F303" s="8" t="str">
        <f t="shared" si="9"/>
        <v>9/16/13 – 9/20/13</v>
      </c>
      <c r="J303" t="s">
        <v>54</v>
      </c>
      <c r="K303">
        <v>8</v>
      </c>
      <c r="L303">
        <v>35</v>
      </c>
      <c r="M303" s="1">
        <v>43</v>
      </c>
      <c r="N303" s="1" t="s">
        <v>16</v>
      </c>
    </row>
    <row r="304" spans="1:14" x14ac:dyDescent="0.25">
      <c r="A304" s="10" t="s">
        <v>54</v>
      </c>
      <c r="B304" s="10" t="e">
        <f>COUNTIFS([8]RawData!$F$2:$F$1711,"9", [8]RawData!$D$2:$D$1711, "Failed To Fill")</f>
        <v>#VALUE!</v>
      </c>
      <c r="C304" s="10" t="e">
        <f>COUNTIFS([8]RawData!$F$2:$F$1711,"9", [8]RawData!$D$2:$D$1711, "Filled")</f>
        <v>#VALUE!</v>
      </c>
      <c r="D304" s="15" t="e">
        <f t="shared" si="8"/>
        <v>#VALUE!</v>
      </c>
      <c r="E304" s="10">
        <v>9</v>
      </c>
      <c r="F304" s="8" t="str">
        <f t="shared" si="9"/>
        <v>9/23/13 – 9/27/13</v>
      </c>
      <c r="J304" t="s">
        <v>54</v>
      </c>
      <c r="K304">
        <v>7</v>
      </c>
      <c r="L304">
        <v>33</v>
      </c>
      <c r="M304" s="1">
        <v>40</v>
      </c>
      <c r="N304" s="1" t="s">
        <v>17</v>
      </c>
    </row>
    <row r="305" spans="1:14" x14ac:dyDescent="0.25">
      <c r="A305" s="10" t="s">
        <v>54</v>
      </c>
      <c r="B305" s="10" t="e">
        <f>COUNTIFS([8]RawData!$F$2:$F$1711,"10", [8]RawData!$D$2:$D$1711, "Failed To Fill")</f>
        <v>#VALUE!</v>
      </c>
      <c r="C305" s="10" t="e">
        <f>COUNTIFS([8]RawData!$F$2:$F$1711,"10", [8]RawData!$D$2:$D$1711, "Filled")</f>
        <v>#VALUE!</v>
      </c>
      <c r="D305" s="15" t="e">
        <f t="shared" si="8"/>
        <v>#VALUE!</v>
      </c>
      <c r="E305" s="10">
        <v>10</v>
      </c>
      <c r="F305" s="8" t="str">
        <f t="shared" si="9"/>
        <v>9/30/13 – 10/4/13</v>
      </c>
      <c r="J305" t="s">
        <v>54</v>
      </c>
      <c r="K305">
        <v>8</v>
      </c>
      <c r="L305">
        <v>36</v>
      </c>
      <c r="M305" s="1">
        <v>44</v>
      </c>
      <c r="N305" s="1" t="s">
        <v>18</v>
      </c>
    </row>
    <row r="306" spans="1:14" x14ac:dyDescent="0.25">
      <c r="A306" s="10" t="s">
        <v>54</v>
      </c>
      <c r="B306" s="10" t="e">
        <f>COUNTIFS([8]RawData!$F$2:$F$1711,"11", [8]RawData!$D$2:$D$1711, "Failed To Fill")</f>
        <v>#VALUE!</v>
      </c>
      <c r="C306" s="10" t="e">
        <f>COUNTIFS([8]RawData!$F$2:$F$1711,"11", [8]RawData!$D$2:$D$1711, "Filled")</f>
        <v>#VALUE!</v>
      </c>
      <c r="D306" s="15" t="e">
        <f t="shared" si="8"/>
        <v>#VALUE!</v>
      </c>
      <c r="E306" s="10">
        <v>11</v>
      </c>
      <c r="F306" s="8" t="str">
        <f t="shared" si="9"/>
        <v>10/7/13 – 10/8/13</v>
      </c>
      <c r="J306" t="s">
        <v>54</v>
      </c>
      <c r="K306">
        <v>8</v>
      </c>
      <c r="L306">
        <v>14</v>
      </c>
      <c r="M306" s="1">
        <v>22</v>
      </c>
      <c r="N306" s="1" t="s">
        <v>19</v>
      </c>
    </row>
    <row r="307" spans="1:14" x14ac:dyDescent="0.25">
      <c r="A307" s="10" t="s">
        <v>54</v>
      </c>
      <c r="B307" s="10" t="e">
        <f>COUNTIFS([8]RawData!$F$2:$F$1711,"12", [8]RawData!$D$2:$D$1711, "Failed To Fill")</f>
        <v>#VALUE!</v>
      </c>
      <c r="C307" s="10" t="e">
        <f>COUNTIFS([8]RawData!$F$2:$F$1711,"12", [8]RawData!$D$2:$D$1711, "Filled")</f>
        <v>#VALUE!</v>
      </c>
      <c r="D307" s="15" t="e">
        <f t="shared" si="8"/>
        <v>#VALUE!</v>
      </c>
      <c r="E307" s="10">
        <v>12</v>
      </c>
      <c r="F307" s="8" t="str">
        <f t="shared" si="9"/>
        <v>10/15/13 – 10/18/13</v>
      </c>
      <c r="J307" t="s">
        <v>54</v>
      </c>
      <c r="K307">
        <v>10</v>
      </c>
      <c r="L307">
        <v>40</v>
      </c>
      <c r="M307" s="1">
        <v>50</v>
      </c>
      <c r="N307" s="1" t="s">
        <v>20</v>
      </c>
    </row>
    <row r="308" spans="1:14" x14ac:dyDescent="0.25">
      <c r="A308" s="10" t="s">
        <v>54</v>
      </c>
      <c r="B308" s="10" t="e">
        <f>COUNTIFS([8]RawData!$F$2:$F$1711,"13", [8]RawData!$D$2:$D$1711, "Failed To Fill")</f>
        <v>#VALUE!</v>
      </c>
      <c r="C308" s="10" t="e">
        <f>COUNTIFS([8]RawData!$F$2:$F$1711,"13", [8]RawData!$D$2:$D$1711, "Filled")</f>
        <v>#VALUE!</v>
      </c>
      <c r="D308" s="15" t="e">
        <f t="shared" si="8"/>
        <v>#VALUE!</v>
      </c>
      <c r="E308" s="10">
        <v>13</v>
      </c>
      <c r="F308" s="8" t="str">
        <f t="shared" si="9"/>
        <v>10/21/13 – 10/25/13</v>
      </c>
      <c r="J308" t="s">
        <v>54</v>
      </c>
      <c r="K308">
        <v>18</v>
      </c>
      <c r="L308">
        <v>49</v>
      </c>
      <c r="M308" s="1">
        <v>67</v>
      </c>
      <c r="N308" s="1" t="s">
        <v>21</v>
      </c>
    </row>
    <row r="309" spans="1:14" x14ac:dyDescent="0.25">
      <c r="A309" s="10" t="s">
        <v>54</v>
      </c>
      <c r="B309" s="10" t="e">
        <f>COUNTIFS([8]RawData!$F$2:$F$1711,"14", [8]RawData!$D$2:$D$1711, "Failed To Fill")</f>
        <v>#VALUE!</v>
      </c>
      <c r="C309" s="10" t="e">
        <f>COUNTIFS([8]RawData!$F$2:$F$1711,"14", [8]RawData!$D$2:$D$1711, "Filled")</f>
        <v>#VALUE!</v>
      </c>
      <c r="D309" s="15" t="e">
        <f t="shared" si="8"/>
        <v>#VALUE!</v>
      </c>
      <c r="E309" s="10">
        <v>14</v>
      </c>
      <c r="F309" s="8" t="str">
        <f t="shared" si="9"/>
        <v>10/28/13 – 11/1/13</v>
      </c>
      <c r="J309" t="s">
        <v>54</v>
      </c>
      <c r="K309">
        <v>14</v>
      </c>
      <c r="L309">
        <v>37</v>
      </c>
      <c r="M309" s="1">
        <v>51</v>
      </c>
      <c r="N309" s="1" t="s">
        <v>22</v>
      </c>
    </row>
    <row r="310" spans="1:14" x14ac:dyDescent="0.25">
      <c r="A310" s="10" t="s">
        <v>54</v>
      </c>
      <c r="B310" s="10" t="e">
        <f>COUNTIFS([8]RawData!$F$2:$F$1711,"15", [8]RawData!$D$2:$D$1711, "Failed To Fill")</f>
        <v>#VALUE!</v>
      </c>
      <c r="C310" s="10" t="e">
        <f>COUNTIFS([8]RawData!$F$2:$F$1711,"15", [8]RawData!$D$2:$D$1711, "Filled")</f>
        <v>#VALUE!</v>
      </c>
      <c r="D310" s="15" t="e">
        <f t="shared" si="8"/>
        <v>#VALUE!</v>
      </c>
      <c r="E310" s="10">
        <v>15</v>
      </c>
      <c r="F310" s="8" t="str">
        <f t="shared" si="9"/>
        <v>11/4/13 – 11/8/13</v>
      </c>
      <c r="J310" t="s">
        <v>54</v>
      </c>
      <c r="K310">
        <v>10</v>
      </c>
      <c r="L310">
        <v>44</v>
      </c>
      <c r="M310" s="1">
        <v>54</v>
      </c>
      <c r="N310" s="1" t="s">
        <v>23</v>
      </c>
    </row>
    <row r="311" spans="1:14" x14ac:dyDescent="0.25">
      <c r="A311" s="10" t="s">
        <v>54</v>
      </c>
      <c r="B311" s="10" t="e">
        <f>COUNTIFS([8]RawData!$F$2:$F$1711,"16", [8]RawData!$D$2:$D$1711, "Failed To Fill")</f>
        <v>#VALUE!</v>
      </c>
      <c r="C311" s="10" t="e">
        <f>COUNTIFS([8]RawData!$F$2:$F$1711,"16", [8]RawData!$D$2:$D$1711, "Filled")</f>
        <v>#VALUE!</v>
      </c>
      <c r="D311" s="15" t="e">
        <f t="shared" si="8"/>
        <v>#VALUE!</v>
      </c>
      <c r="E311" s="10">
        <v>16</v>
      </c>
      <c r="F311" s="8" t="str">
        <f t="shared" si="9"/>
        <v>11/12/13 – 11/15/13</v>
      </c>
      <c r="J311" t="s">
        <v>54</v>
      </c>
      <c r="K311">
        <v>7</v>
      </c>
      <c r="L311">
        <v>60</v>
      </c>
      <c r="M311" s="1">
        <v>67</v>
      </c>
      <c r="N311" s="1" t="s">
        <v>24</v>
      </c>
    </row>
    <row r="312" spans="1:14" x14ac:dyDescent="0.25">
      <c r="A312" s="10" t="s">
        <v>54</v>
      </c>
      <c r="B312" s="10" t="e">
        <f>COUNTIFS([8]RawData!$F$2:$F$1711,"17", [8]RawData!$D$2:$D$1711, "Failed To Fill")</f>
        <v>#VALUE!</v>
      </c>
      <c r="C312" s="10" t="e">
        <f>COUNTIFS([8]RawData!$F$2:$F$1711,"17", [8]RawData!$D$2:$D$1711, "Filled")</f>
        <v>#VALUE!</v>
      </c>
      <c r="D312" s="15" t="e">
        <f t="shared" si="8"/>
        <v>#VALUE!</v>
      </c>
      <c r="E312" s="10">
        <v>17</v>
      </c>
      <c r="F312" s="8" t="str">
        <f t="shared" si="9"/>
        <v>11/18/13 – 11/22/13</v>
      </c>
      <c r="J312" t="s">
        <v>54</v>
      </c>
      <c r="K312">
        <v>15</v>
      </c>
      <c r="L312">
        <v>53</v>
      </c>
      <c r="M312" s="1">
        <v>68</v>
      </c>
      <c r="N312" s="1" t="s">
        <v>25</v>
      </c>
    </row>
    <row r="313" spans="1:14" x14ac:dyDescent="0.25">
      <c r="A313" s="10" t="s">
        <v>54</v>
      </c>
      <c r="B313" s="10" t="e">
        <f>COUNTIFS([8]RawData!$F$2:$F$1711,"18", [8]RawData!$D$2:$D$1711, "Failed To Fill")</f>
        <v>#VALUE!</v>
      </c>
      <c r="C313" s="10" t="e">
        <f>COUNTIFS([8]RawData!$F$2:$F$1711,"18", [8]RawData!$D$2:$D$1711, "Filled")</f>
        <v>#VALUE!</v>
      </c>
      <c r="D313" s="15" t="e">
        <f t="shared" si="8"/>
        <v>#VALUE!</v>
      </c>
      <c r="E313" s="10">
        <v>18</v>
      </c>
      <c r="F313" s="8" t="str">
        <f t="shared" si="9"/>
        <v>11/25/13 – 11/27/13</v>
      </c>
      <c r="J313" t="s">
        <v>54</v>
      </c>
      <c r="K313">
        <v>13</v>
      </c>
      <c r="L313">
        <v>23</v>
      </c>
      <c r="M313" s="1">
        <v>36</v>
      </c>
      <c r="N313" s="1" t="s">
        <v>26</v>
      </c>
    </row>
    <row r="314" spans="1:14" x14ac:dyDescent="0.25">
      <c r="A314" s="10" t="s">
        <v>54</v>
      </c>
      <c r="B314" s="10" t="e">
        <f>COUNTIFS([8]RawData!$F$2:$F$1711,"19", [8]RawData!$D$2:$D$1711, "Failed To Fill")</f>
        <v>#VALUE!</v>
      </c>
      <c r="C314" s="10" t="e">
        <f>COUNTIFS([8]RawData!$F$2:$F$1711,"19", [8]RawData!$D$2:$D$1711, "Filled")</f>
        <v>#VALUE!</v>
      </c>
      <c r="D314" s="15" t="e">
        <f t="shared" si="8"/>
        <v>#VALUE!</v>
      </c>
      <c r="E314" s="10">
        <v>19</v>
      </c>
      <c r="F314" s="8" t="str">
        <f t="shared" si="9"/>
        <v>12/2/13 – 12/6/13</v>
      </c>
      <c r="J314" t="s">
        <v>54</v>
      </c>
      <c r="K314">
        <v>10</v>
      </c>
      <c r="L314">
        <v>52</v>
      </c>
      <c r="M314" s="1">
        <v>62</v>
      </c>
      <c r="N314" s="1" t="s">
        <v>27</v>
      </c>
    </row>
    <row r="315" spans="1:14" x14ac:dyDescent="0.25">
      <c r="A315" s="10" t="s">
        <v>54</v>
      </c>
      <c r="B315" s="10" t="e">
        <f>COUNTIFS([8]RawData!$F$2:$F$1711,"20", [8]RawData!$D$2:$D$1711, "Failed To Fill")</f>
        <v>#VALUE!</v>
      </c>
      <c r="C315" s="10" t="e">
        <f>COUNTIFS([8]RawData!$F$2:$F$1711,"20", [8]RawData!$D$2:$D$1711, "Filled")</f>
        <v>#VALUE!</v>
      </c>
      <c r="D315" s="15" t="e">
        <f t="shared" si="8"/>
        <v>#VALUE!</v>
      </c>
      <c r="E315" s="10">
        <v>20</v>
      </c>
      <c r="F315" s="8" t="str">
        <f t="shared" si="9"/>
        <v>12/9/13 – 12/13/13</v>
      </c>
      <c r="J315" t="s">
        <v>54</v>
      </c>
      <c r="K315">
        <v>14</v>
      </c>
      <c r="L315">
        <v>59</v>
      </c>
      <c r="M315" s="1">
        <v>73</v>
      </c>
      <c r="N315" s="1" t="s">
        <v>28</v>
      </c>
    </row>
    <row r="316" spans="1:14" x14ac:dyDescent="0.25">
      <c r="A316" s="10" t="s">
        <v>54</v>
      </c>
      <c r="B316" s="10" t="e">
        <f>COUNTIFS([8]RawData!$F$2:$F$1711,"21", [8]RawData!$D$2:$D$1711, "Failed To Fill")</f>
        <v>#VALUE!</v>
      </c>
      <c r="C316" s="10" t="e">
        <f>COUNTIFS([8]RawData!$F$2:$F$1711,"21", [8]RawData!$D$2:$D$1711, "Filled")</f>
        <v>#VALUE!</v>
      </c>
      <c r="D316" s="15" t="e">
        <f t="shared" si="8"/>
        <v>#VALUE!</v>
      </c>
      <c r="E316" s="10">
        <v>21</v>
      </c>
      <c r="F316" s="8" t="str">
        <f t="shared" si="9"/>
        <v>12/16/13 – 12/19/13</v>
      </c>
      <c r="J316" t="s">
        <v>54</v>
      </c>
      <c r="K316">
        <v>6</v>
      </c>
      <c r="L316">
        <v>22</v>
      </c>
      <c r="M316" s="1">
        <v>28</v>
      </c>
      <c r="N316" s="1" t="s">
        <v>29</v>
      </c>
    </row>
    <row r="317" spans="1:14" x14ac:dyDescent="0.25">
      <c r="A317" s="10" t="s">
        <v>54</v>
      </c>
      <c r="B317" s="10" t="e">
        <f>COUNTIFS([8]RawData!$F$2:$F$1711,"22", [8]RawData!$D$2:$D$1711, "Failed To Fill")</f>
        <v>#VALUE!</v>
      </c>
      <c r="C317" s="10" t="e">
        <f>COUNTIFS([8]RawData!$F$2:$F$1711,"22", [8]RawData!$D$2:$D$1711, "Filled")</f>
        <v>#VALUE!</v>
      </c>
      <c r="D317" s="15" t="e">
        <f t="shared" si="8"/>
        <v>#VALUE!</v>
      </c>
      <c r="E317" s="10">
        <v>22</v>
      </c>
      <c r="F317" s="8" t="str">
        <f t="shared" si="9"/>
        <v>Winter Break</v>
      </c>
      <c r="J317" t="s">
        <v>54</v>
      </c>
      <c r="K317">
        <v>0</v>
      </c>
      <c r="L317">
        <v>0</v>
      </c>
      <c r="M317" s="1">
        <v>0</v>
      </c>
      <c r="N317" s="1" t="s">
        <v>30</v>
      </c>
    </row>
    <row r="318" spans="1:14" x14ac:dyDescent="0.25">
      <c r="A318" s="10" t="s">
        <v>54</v>
      </c>
      <c r="B318" s="10" t="e">
        <f>COUNTIFS([8]RawData!$F$2:$F$1711,"23", [8]RawData!$D$2:$D$1711, "Failed To Fill")</f>
        <v>#VALUE!</v>
      </c>
      <c r="C318" s="10" t="e">
        <f>COUNTIFS([8]RawData!$F$2:$F$1711,"23", [8]RawData!$D$2:$D$1711, "Filled")</f>
        <v>#VALUE!</v>
      </c>
      <c r="D318" s="15" t="e">
        <f t="shared" si="8"/>
        <v>#VALUE!</v>
      </c>
      <c r="E318" s="10">
        <v>23</v>
      </c>
      <c r="F318" s="8" t="str">
        <f t="shared" si="9"/>
        <v>1/6/14 – 1/10/14</v>
      </c>
      <c r="J318" t="s">
        <v>54</v>
      </c>
      <c r="K318">
        <v>0</v>
      </c>
      <c r="L318">
        <v>12</v>
      </c>
      <c r="M318" s="1">
        <v>12</v>
      </c>
      <c r="N318" s="1" t="s">
        <v>31</v>
      </c>
    </row>
    <row r="319" spans="1:14" x14ac:dyDescent="0.25">
      <c r="A319" s="10" t="s">
        <v>54</v>
      </c>
      <c r="B319" s="10" t="e">
        <f>COUNTIFS([8]RawData!$F$2:$F$1711,"24", [8]RawData!$D$2:$D$1711, "Failed To Fill")</f>
        <v>#VALUE!</v>
      </c>
      <c r="C319" s="10" t="e">
        <f>COUNTIFS([8]RawData!$F$2:$F$1711,"24", [8]RawData!$D$2:$D$1711, "Filled")</f>
        <v>#VALUE!</v>
      </c>
      <c r="D319" s="15" t="e">
        <f t="shared" si="8"/>
        <v>#VALUE!</v>
      </c>
      <c r="E319" s="10">
        <v>24</v>
      </c>
      <c r="F319" s="8" t="str">
        <f t="shared" si="9"/>
        <v>1/13/14 – 1/17/14</v>
      </c>
      <c r="J319" t="s">
        <v>54</v>
      </c>
      <c r="K319">
        <v>8</v>
      </c>
      <c r="L319">
        <v>40</v>
      </c>
      <c r="M319" s="1">
        <v>48</v>
      </c>
      <c r="N319" s="1" t="s">
        <v>32</v>
      </c>
    </row>
    <row r="320" spans="1:14" x14ac:dyDescent="0.25">
      <c r="A320" s="10" t="s">
        <v>54</v>
      </c>
      <c r="B320" s="10" t="e">
        <f>COUNTIFS([8]RawData!$F$2:$F$1711,"25", [8]RawData!$D$2:$D$1711, "Failed To Fill")</f>
        <v>#VALUE!</v>
      </c>
      <c r="C320" s="10" t="e">
        <f>COUNTIFS([8]RawData!$F$2:$F$1711,"25", [8]RawData!$D$2:$D$1711, "Filled")</f>
        <v>#VALUE!</v>
      </c>
      <c r="D320" s="15" t="e">
        <f t="shared" si="8"/>
        <v>#VALUE!</v>
      </c>
      <c r="E320" s="10">
        <v>25</v>
      </c>
      <c r="F320" s="8" t="str">
        <f t="shared" si="9"/>
        <v>1/21/14 – 1/24/14</v>
      </c>
      <c r="J320" t="s">
        <v>54</v>
      </c>
      <c r="K320">
        <v>8</v>
      </c>
      <c r="L320">
        <v>37</v>
      </c>
      <c r="M320" s="1">
        <v>45</v>
      </c>
      <c r="N320" s="1" t="s">
        <v>33</v>
      </c>
    </row>
    <row r="321" spans="1:14" x14ac:dyDescent="0.25">
      <c r="A321" s="10" t="s">
        <v>54</v>
      </c>
      <c r="B321" s="10" t="e">
        <f>COUNTIFS([8]RawData!$F$2:$F$1711,"26", [8]RawData!$D$2:$D$1711, "Failed To Fill")</f>
        <v>#VALUE!</v>
      </c>
      <c r="C321" s="10" t="e">
        <f>COUNTIFS([8]RawData!$F$2:$F$1711,"26", [8]RawData!$D$2:$D$1711, "Filled")</f>
        <v>#VALUE!</v>
      </c>
      <c r="D321" s="15" t="e">
        <f t="shared" si="8"/>
        <v>#VALUE!</v>
      </c>
      <c r="E321" s="10">
        <v>26</v>
      </c>
      <c r="F321" s="8" t="str">
        <f t="shared" si="9"/>
        <v>1/27/14 – 1/31/14</v>
      </c>
      <c r="J321" t="s">
        <v>54</v>
      </c>
      <c r="K321">
        <v>14</v>
      </c>
      <c r="L321">
        <v>50</v>
      </c>
      <c r="M321" s="1">
        <v>64</v>
      </c>
      <c r="N321" s="1" t="s">
        <v>34</v>
      </c>
    </row>
    <row r="322" spans="1:14" x14ac:dyDescent="0.25">
      <c r="A322" s="10" t="s">
        <v>54</v>
      </c>
      <c r="B322" s="10" t="e">
        <f>COUNTIFS([8]RawData!$F$2:$F$1711,"27", [8]RawData!$D$2:$D$1711, "Failed To Fill")</f>
        <v>#VALUE!</v>
      </c>
      <c r="C322" s="10" t="e">
        <f>COUNTIFS([8]RawData!$F$2:$F$1711,"27", [8]RawData!$D$2:$D$1711, "Filled")</f>
        <v>#VALUE!</v>
      </c>
      <c r="D322" s="15" t="e">
        <f t="shared" si="8"/>
        <v>#VALUE!</v>
      </c>
      <c r="E322" s="10">
        <v>27</v>
      </c>
      <c r="F322" s="8" t="str">
        <f t="shared" si="9"/>
        <v xml:space="preserve"> 2/3/14 – 2/7/14</v>
      </c>
      <c r="J322" t="s">
        <v>54</v>
      </c>
      <c r="K322">
        <v>14</v>
      </c>
      <c r="L322">
        <v>57</v>
      </c>
      <c r="M322" s="1">
        <v>71</v>
      </c>
      <c r="N322" s="1" t="s">
        <v>35</v>
      </c>
    </row>
    <row r="323" spans="1:14" x14ac:dyDescent="0.25">
      <c r="A323" s="10" t="s">
        <v>54</v>
      </c>
      <c r="B323" s="10" t="e">
        <f>COUNTIFS([8]RawData!$F$2:$F$1711,"28", [8]RawData!$D$2:$D$1711, "Failed To Fill")</f>
        <v>#VALUE!</v>
      </c>
      <c r="C323" s="10" t="e">
        <f>COUNTIFS([8]RawData!$F$2:$F$1711,"28", [8]RawData!$D$2:$D$1711, "Filled")</f>
        <v>#VALUE!</v>
      </c>
      <c r="D323" s="15" t="e">
        <f t="shared" si="8"/>
        <v>#VALUE!</v>
      </c>
      <c r="E323" s="10">
        <v>28</v>
      </c>
      <c r="F323" s="8" t="str">
        <f t="shared" si="9"/>
        <v xml:space="preserve"> 2/10/14 – 2/14/14</v>
      </c>
      <c r="J323" t="s">
        <v>54</v>
      </c>
      <c r="K323">
        <v>10</v>
      </c>
      <c r="L323">
        <v>69</v>
      </c>
      <c r="M323" s="1">
        <v>79</v>
      </c>
      <c r="N323" s="1" t="s">
        <v>36</v>
      </c>
    </row>
    <row r="324" spans="1:14" x14ac:dyDescent="0.25">
      <c r="A324" s="10" t="s">
        <v>54</v>
      </c>
      <c r="B324" s="10" t="e">
        <f>COUNTIFS([8]RawData!$F$2:$F$1711,"29", [8]RawData!$D$2:$D$1711, "Failed To Fill")</f>
        <v>#VALUE!</v>
      </c>
      <c r="C324" s="10" t="e">
        <f>COUNTIFS([8]RawData!$F$2:$F$1711,"29", [8]RawData!$D$2:$D$1711, "Filled")</f>
        <v>#VALUE!</v>
      </c>
      <c r="D324" s="15" t="e">
        <f t="shared" si="8"/>
        <v>#VALUE!</v>
      </c>
      <c r="E324" s="10">
        <v>29</v>
      </c>
      <c r="F324" s="8" t="str">
        <f t="shared" si="9"/>
        <v xml:space="preserve"> 2/17/14 – 2/19/14</v>
      </c>
      <c r="J324" t="s">
        <v>54</v>
      </c>
      <c r="K324">
        <v>9</v>
      </c>
      <c r="L324">
        <v>48</v>
      </c>
      <c r="M324" s="1">
        <v>57</v>
      </c>
      <c r="N324" s="1" t="s">
        <v>37</v>
      </c>
    </row>
    <row r="325" spans="1:14" x14ac:dyDescent="0.25">
      <c r="A325" s="10" t="s">
        <v>54</v>
      </c>
      <c r="B325" s="10" t="e">
        <f>COUNTIFS([8]RawData!$F$2:$F$1711,"30", [8]RawData!$D$2:$D$1711, "Failed To Fill")</f>
        <v>#VALUE!</v>
      </c>
      <c r="C325" s="10" t="e">
        <f>COUNTIFS([8]RawData!$F$2:$F$1711,"30", [8]RawData!$D$2:$D$1711, "Filled")</f>
        <v>#VALUE!</v>
      </c>
      <c r="D325" s="15" t="e">
        <f t="shared" si="8"/>
        <v>#VALUE!</v>
      </c>
      <c r="E325" s="10">
        <v>30</v>
      </c>
      <c r="F325" s="8" t="str">
        <f t="shared" si="9"/>
        <v xml:space="preserve"> 2/24/14 – 2/28/14</v>
      </c>
      <c r="J325" t="s">
        <v>54</v>
      </c>
      <c r="K325">
        <v>4</v>
      </c>
      <c r="L325">
        <v>25</v>
      </c>
      <c r="M325" s="1">
        <v>29</v>
      </c>
      <c r="N325" s="1" t="s">
        <v>38</v>
      </c>
    </row>
    <row r="326" spans="1:14" x14ac:dyDescent="0.25">
      <c r="A326" s="10" t="s">
        <v>54</v>
      </c>
      <c r="B326" s="10" t="e">
        <f>COUNTIFS([8]RawData!$F$2:$F$1711,"31", [8]RawData!$D$2:$D$1711, "Failed To Fill")</f>
        <v>#VALUE!</v>
      </c>
      <c r="C326" s="10" t="e">
        <f>COUNTIFS([8]RawData!$F$2:$F$1711,"31", [8]RawData!$D$2:$D$1711, "Filled")</f>
        <v>#VALUE!</v>
      </c>
      <c r="D326" s="15" t="e">
        <f t="shared" si="8"/>
        <v>#VALUE!</v>
      </c>
      <c r="E326" s="10">
        <v>31</v>
      </c>
      <c r="F326" s="8" t="str">
        <f t="shared" si="9"/>
        <v xml:space="preserve"> 3/3/14 – 3/7/14</v>
      </c>
      <c r="J326" t="s">
        <v>54</v>
      </c>
      <c r="K326">
        <v>16</v>
      </c>
      <c r="L326">
        <v>50</v>
      </c>
      <c r="M326" s="1">
        <v>66</v>
      </c>
      <c r="N326" s="1" t="s">
        <v>40</v>
      </c>
    </row>
    <row r="327" spans="1:14" x14ac:dyDescent="0.25">
      <c r="A327" s="10" t="s">
        <v>54</v>
      </c>
      <c r="B327" s="10" t="e">
        <f>COUNTIFS([8]RawData!$F$2:$F$1711,"32", [8]RawData!$D$2:$D$1711, "Failed To Fill")</f>
        <v>#VALUE!</v>
      </c>
      <c r="C327" s="10" t="e">
        <f>COUNTIFS([8]RawData!$F$2:$F$1711,"32", [8]RawData!$D$2:$D$1711, "Filled")</f>
        <v>#VALUE!</v>
      </c>
      <c r="D327" s="15" t="e">
        <f t="shared" si="8"/>
        <v>#VALUE!</v>
      </c>
      <c r="E327" s="10">
        <v>32</v>
      </c>
      <c r="F327" s="8" t="str">
        <f t="shared" si="9"/>
        <v xml:space="preserve"> 3/10/14 – 3/13/14</v>
      </c>
      <c r="J327" t="s">
        <v>54</v>
      </c>
      <c r="K327">
        <v>11</v>
      </c>
      <c r="L327">
        <v>47</v>
      </c>
      <c r="M327" s="1">
        <v>58</v>
      </c>
      <c r="N327" s="1" t="s">
        <v>41</v>
      </c>
    </row>
    <row r="328" spans="1:14" x14ac:dyDescent="0.25">
      <c r="A328" s="10" t="s">
        <v>54</v>
      </c>
      <c r="B328" s="10" t="e">
        <f>COUNTIFS([8]RawData!$F$2:$F$1711,"33", [8]RawData!$D$2:$D$1711, "Failed To Fill")</f>
        <v>#VALUE!</v>
      </c>
      <c r="C328" s="10" t="e">
        <f>COUNTIFS([8]RawData!$F$2:$F$1711,"33", [8]RawData!$D$2:$D$1711, "Filled")</f>
        <v>#VALUE!</v>
      </c>
      <c r="D328" s="15" t="e">
        <f t="shared" si="8"/>
        <v>#VALUE!</v>
      </c>
      <c r="E328" s="10">
        <v>33</v>
      </c>
      <c r="F328" s="8" t="str">
        <f t="shared" si="9"/>
        <v xml:space="preserve"> 3/17/14 – 3/21/14</v>
      </c>
      <c r="J328" t="s">
        <v>54</v>
      </c>
      <c r="K328">
        <v>13</v>
      </c>
      <c r="L328">
        <v>41</v>
      </c>
      <c r="M328" s="1">
        <v>54</v>
      </c>
      <c r="N328" s="1" t="s">
        <v>42</v>
      </c>
    </row>
    <row r="329" spans="1:14" x14ac:dyDescent="0.25">
      <c r="A329" s="10" t="s">
        <v>54</v>
      </c>
      <c r="B329" s="10" t="e">
        <f>COUNTIFS([8]RawData!$F$2:$F$1711,"34", [8]RawData!$D$2:$D$1711, "Failed To Fill")</f>
        <v>#VALUE!</v>
      </c>
      <c r="C329" s="10" t="e">
        <f>COUNTIFS([8]RawData!$F$2:$F$1711,"34", [8]RawData!$D$2:$D$1711, "Filled")</f>
        <v>#VALUE!</v>
      </c>
      <c r="D329" s="15" t="e">
        <f t="shared" si="8"/>
        <v>#VALUE!</v>
      </c>
      <c r="E329" s="10">
        <v>34</v>
      </c>
      <c r="F329" s="8" t="str">
        <f t="shared" si="9"/>
        <v xml:space="preserve"> 3/24/14 – 3/28/14</v>
      </c>
      <c r="J329" t="s">
        <v>54</v>
      </c>
      <c r="K329">
        <v>20</v>
      </c>
      <c r="L329">
        <v>34</v>
      </c>
      <c r="M329" s="1">
        <v>54</v>
      </c>
      <c r="N329" s="1" t="s">
        <v>43</v>
      </c>
    </row>
    <row r="330" spans="1:14" x14ac:dyDescent="0.25">
      <c r="A330" s="10" t="s">
        <v>54</v>
      </c>
      <c r="B330" s="10" t="e">
        <f>COUNTIFS([8]RawData!$F$2:$F$1711,"35", [8]RawData!$D$2:$D$1711, "Failed To Fill")</f>
        <v>#VALUE!</v>
      </c>
      <c r="C330" s="10" t="e">
        <f>COUNTIFS([8]RawData!$F$2:$F$1711,"35", [8]RawData!$D$2:$D$1711, "Filled")</f>
        <v>#VALUE!</v>
      </c>
      <c r="D330" s="15" t="e">
        <f t="shared" si="8"/>
        <v>#VALUE!</v>
      </c>
      <c r="E330" s="10">
        <v>35</v>
      </c>
      <c r="F330" s="8" t="str">
        <f t="shared" si="9"/>
        <v xml:space="preserve"> 3/31/14 – 4/4/14</v>
      </c>
      <c r="J330" t="s">
        <v>54</v>
      </c>
      <c r="K330">
        <v>18</v>
      </c>
      <c r="L330">
        <v>49</v>
      </c>
      <c r="M330" s="1">
        <v>67</v>
      </c>
      <c r="N330" s="1" t="s">
        <v>44</v>
      </c>
    </row>
    <row r="331" spans="1:14" x14ac:dyDescent="0.25">
      <c r="A331" s="10" t="s">
        <v>54</v>
      </c>
      <c r="B331" s="10" t="e">
        <f>COUNTIFS([8]RawData!$F$2:$F$1711,"36", [8]RawData!$D$2:$D$1711, "Failed To Fill")</f>
        <v>#VALUE!</v>
      </c>
      <c r="C331" s="10" t="e">
        <f>COUNTIFS([8]RawData!$F$2:$F$1711,"36", [8]RawData!$D$2:$D$1711, "Filled")</f>
        <v>#VALUE!</v>
      </c>
      <c r="D331" s="15" t="e">
        <f t="shared" si="8"/>
        <v>#VALUE!</v>
      </c>
      <c r="E331" s="10">
        <v>36</v>
      </c>
      <c r="F331" s="8" t="str">
        <f t="shared" si="9"/>
        <v xml:space="preserve"> 4/7/14 – 4/11/14</v>
      </c>
      <c r="J331" t="s">
        <v>54</v>
      </c>
      <c r="K331">
        <v>14</v>
      </c>
      <c r="L331">
        <v>46</v>
      </c>
      <c r="M331" s="1">
        <v>60</v>
      </c>
      <c r="N331" s="1" t="s">
        <v>45</v>
      </c>
    </row>
    <row r="332" spans="1:14" x14ac:dyDescent="0.25">
      <c r="A332" s="10" t="s">
        <v>54</v>
      </c>
      <c r="B332" s="10" t="e">
        <f>COUNTIFS([8]RawData!$F$2:$F$1711,"37", [8]RawData!$D$2:$D$1711, "Failed To Fill")</f>
        <v>#VALUE!</v>
      </c>
      <c r="C332" s="10" t="e">
        <f>COUNTIFS([8]RawData!$F$2:$F$1711,"37", [8]RawData!$D$2:$D$1711, "Filled")</f>
        <v>#VALUE!</v>
      </c>
      <c r="D332" s="15" t="e">
        <f t="shared" si="8"/>
        <v>#VALUE!</v>
      </c>
      <c r="E332" s="10">
        <v>37</v>
      </c>
      <c r="F332" s="8" t="str">
        <f t="shared" si="9"/>
        <v xml:space="preserve">  4/14/14 – 4/17/14</v>
      </c>
      <c r="J332" t="s">
        <v>54</v>
      </c>
      <c r="K332">
        <v>1</v>
      </c>
      <c r="L332">
        <v>12</v>
      </c>
      <c r="M332" s="1">
        <v>13</v>
      </c>
      <c r="N332" s="1" t="s">
        <v>39</v>
      </c>
    </row>
    <row r="333" spans="1:14" x14ac:dyDescent="0.25">
      <c r="A333" s="10" t="s">
        <v>55</v>
      </c>
      <c r="B333" s="15" t="e">
        <f>COUNTIFS([9]RawData!$F$2:$F$1383,"1", [9]RawData!$D$2:$D$1383, "Filled")</f>
        <v>#VALUE!</v>
      </c>
      <c r="C333" s="15" t="e">
        <f>COUNTIFS([9]RawData!$F$2:$F$1383,"1", [9]RawData!$D$2:$D$1383, "Failed To Fill")</f>
        <v>#VALUE!</v>
      </c>
      <c r="D333" s="15" t="e">
        <f t="shared" si="8"/>
        <v>#VALUE!</v>
      </c>
      <c r="E333" s="10">
        <v>1</v>
      </c>
      <c r="F333" s="8" t="str">
        <f t="shared" si="9"/>
        <v>7/29/13 – 8/2/13</v>
      </c>
      <c r="J333" t="s">
        <v>55</v>
      </c>
      <c r="K333">
        <v>5</v>
      </c>
      <c r="L333">
        <v>1</v>
      </c>
      <c r="M333" s="1">
        <v>6</v>
      </c>
      <c r="N333" s="1" t="s">
        <v>9</v>
      </c>
    </row>
    <row r="334" spans="1:14" x14ac:dyDescent="0.25">
      <c r="A334" s="10" t="s">
        <v>55</v>
      </c>
      <c r="B334" s="15" t="e">
        <f>COUNTIFS([9]RawData!$F$2:$F$1383,"2", [9]RawData!$D$2:$D$1383, "Filled")</f>
        <v>#VALUE!</v>
      </c>
      <c r="C334" s="10" t="e">
        <f>COUNTIFS([9]RawData!$F$2:$F$1383,"2", [9]RawData!$D$2:$D$1383, "Failed To Fill")</f>
        <v>#VALUE!</v>
      </c>
      <c r="D334" s="15" t="e">
        <f t="shared" si="8"/>
        <v>#VALUE!</v>
      </c>
      <c r="E334" s="10">
        <v>2</v>
      </c>
      <c r="F334" s="8" t="str">
        <f t="shared" si="9"/>
        <v>8/5/13 – 8/9/13</v>
      </c>
      <c r="J334" t="s">
        <v>55</v>
      </c>
      <c r="K334">
        <v>26</v>
      </c>
      <c r="L334">
        <v>4</v>
      </c>
      <c r="M334" s="1">
        <v>30</v>
      </c>
      <c r="N334" s="1" t="s">
        <v>10</v>
      </c>
    </row>
    <row r="335" spans="1:14" x14ac:dyDescent="0.25">
      <c r="A335" s="10" t="s">
        <v>55</v>
      </c>
      <c r="B335" s="15" t="e">
        <f>COUNTIFS([9]RawData!$F$2:$F$1383,"3", [9]RawData!$D$2:$D$1383, "Filled")</f>
        <v>#VALUE!</v>
      </c>
      <c r="C335" s="10" t="e">
        <f>COUNTIFS([9]RawData!$F$2:$F$1383,"3", [9]RawData!$D$2:$D$1383, "Failed To Fill")</f>
        <v>#VALUE!</v>
      </c>
      <c r="D335" s="15" t="e">
        <f t="shared" si="8"/>
        <v>#VALUE!</v>
      </c>
      <c r="E335" s="10">
        <v>3</v>
      </c>
      <c r="F335" s="8" t="str">
        <f t="shared" si="9"/>
        <v>8/12/13 – 8/16/13</v>
      </c>
      <c r="J335" t="s">
        <v>55</v>
      </c>
      <c r="K335">
        <v>30</v>
      </c>
      <c r="L335">
        <v>5</v>
      </c>
      <c r="M335" s="1">
        <v>35</v>
      </c>
      <c r="N335" s="1" t="s">
        <v>11</v>
      </c>
    </row>
    <row r="336" spans="1:14" x14ac:dyDescent="0.25">
      <c r="A336" s="10" t="s">
        <v>55</v>
      </c>
      <c r="B336" s="10" t="e">
        <f>COUNTIFS([9]RawData!$F$2:$F$1383,"4", [9]RawData!$D$2:$D$1383, "Filled")</f>
        <v>#VALUE!</v>
      </c>
      <c r="C336" s="10" t="e">
        <f>COUNTIFS([9]RawData!$F$2:$F$1383,"4", [9]RawData!$D$2:$D$1383, "Failed To Fill")</f>
        <v>#VALUE!</v>
      </c>
      <c r="D336" s="15" t="e">
        <f t="shared" si="8"/>
        <v>#VALUE!</v>
      </c>
      <c r="E336" s="10">
        <v>4</v>
      </c>
      <c r="F336" s="8" t="str">
        <f t="shared" si="9"/>
        <v>8/19/13 – 8/23/13</v>
      </c>
      <c r="J336" t="s">
        <v>55</v>
      </c>
      <c r="K336">
        <v>29</v>
      </c>
      <c r="L336">
        <v>2</v>
      </c>
      <c r="M336" s="1">
        <v>31</v>
      </c>
      <c r="N336" s="1" t="s">
        <v>12</v>
      </c>
    </row>
    <row r="337" spans="1:14" x14ac:dyDescent="0.25">
      <c r="A337" s="10" t="s">
        <v>55</v>
      </c>
      <c r="B337" s="10" t="e">
        <f>COUNTIFS([9]RawData!$F$2:$F$1383,"5", [9]RawData!$D$2:$D$1383, "Filled")</f>
        <v>#VALUE!</v>
      </c>
      <c r="C337" s="10" t="e">
        <f>COUNTIFS([9]RawData!$F$2:$F$1383,"5", [9]RawData!$D$2:$D$1383, "Failed To Fill")</f>
        <v>#VALUE!</v>
      </c>
      <c r="D337" s="15" t="e">
        <f t="shared" si="8"/>
        <v>#VALUE!</v>
      </c>
      <c r="E337" s="10">
        <v>5</v>
      </c>
      <c r="F337" s="8" t="str">
        <f t="shared" si="9"/>
        <v>8/26/13 – 8/30/13</v>
      </c>
      <c r="J337" t="s">
        <v>55</v>
      </c>
      <c r="K337">
        <v>21</v>
      </c>
      <c r="L337">
        <v>8</v>
      </c>
      <c r="M337" s="1">
        <v>29</v>
      </c>
      <c r="N337" s="1" t="s">
        <v>13</v>
      </c>
    </row>
    <row r="338" spans="1:14" x14ac:dyDescent="0.25">
      <c r="A338" s="10" t="s">
        <v>55</v>
      </c>
      <c r="B338" s="10" t="e">
        <f>COUNTIFS([9]RawData!$F$2:$F$1383,"6", [9]RawData!$D$2:$D$1383, "Filled")</f>
        <v>#VALUE!</v>
      </c>
      <c r="C338" s="10" t="e">
        <f>COUNTIFS([9]RawData!$F$2:$F$1383,"6", [9]RawData!$D$2:$D$1383, "Failed To Fill")</f>
        <v>#VALUE!</v>
      </c>
      <c r="D338" s="15" t="e">
        <f t="shared" si="8"/>
        <v>#VALUE!</v>
      </c>
      <c r="E338" s="10">
        <v>6</v>
      </c>
      <c r="F338" s="8" t="str">
        <f t="shared" si="9"/>
        <v>9/3/13 – 9/6/13</v>
      </c>
      <c r="J338" t="s">
        <v>55</v>
      </c>
      <c r="K338">
        <v>33</v>
      </c>
      <c r="L338">
        <v>10</v>
      </c>
      <c r="M338" s="1">
        <v>43</v>
      </c>
      <c r="N338" s="1" t="s">
        <v>14</v>
      </c>
    </row>
    <row r="339" spans="1:14" x14ac:dyDescent="0.25">
      <c r="A339" s="10" t="s">
        <v>55</v>
      </c>
      <c r="B339" s="10" t="e">
        <f>COUNTIFS([9]RawData!$F$2:$F$1383,"7", [9]RawData!$D$2:$D$1383, "Filled")</f>
        <v>#VALUE!</v>
      </c>
      <c r="C339" s="10" t="e">
        <f>COUNTIFS([9]RawData!$F$2:$F$1383,"7", [9]RawData!$D$2:$D$1383, "Failed To Fill")</f>
        <v>#VALUE!</v>
      </c>
      <c r="D339" s="15" t="e">
        <f t="shared" si="8"/>
        <v>#VALUE!</v>
      </c>
      <c r="E339" s="10">
        <v>7</v>
      </c>
      <c r="F339" s="8" t="str">
        <f t="shared" si="9"/>
        <v>9/9/13 – 9/13/13</v>
      </c>
      <c r="J339" t="s">
        <v>55</v>
      </c>
      <c r="K339">
        <v>32</v>
      </c>
      <c r="L339">
        <v>3</v>
      </c>
      <c r="M339" s="1">
        <v>35</v>
      </c>
      <c r="N339" s="1" t="s">
        <v>15</v>
      </c>
    </row>
    <row r="340" spans="1:14" x14ac:dyDescent="0.25">
      <c r="A340" s="10" t="s">
        <v>55</v>
      </c>
      <c r="B340" s="16" t="e">
        <f>COUNTIFS([9]RawData!$F$2:$F$1383,"8", [9]RawData!$D$2:$D$1383, "Filled")</f>
        <v>#VALUE!</v>
      </c>
      <c r="C340" s="16" t="e">
        <f>COUNTIFS([9]RawData!$F$2:$F$1383,"8", [9]RawData!$D$2:$D$1383, "Failed To Fill")</f>
        <v>#VALUE!</v>
      </c>
      <c r="D340" s="15" t="e">
        <f t="shared" si="8"/>
        <v>#VALUE!</v>
      </c>
      <c r="E340" s="10">
        <v>8</v>
      </c>
      <c r="F340" s="8" t="str">
        <f t="shared" si="9"/>
        <v>9/16/13 – 9/20/13</v>
      </c>
      <c r="J340" t="s">
        <v>55</v>
      </c>
      <c r="K340">
        <v>28</v>
      </c>
      <c r="L340">
        <v>10</v>
      </c>
      <c r="M340" s="1">
        <v>38</v>
      </c>
      <c r="N340" s="1" t="s">
        <v>16</v>
      </c>
    </row>
    <row r="341" spans="1:14" x14ac:dyDescent="0.25">
      <c r="A341" s="10" t="s">
        <v>55</v>
      </c>
      <c r="B341" s="10" t="e">
        <f>COUNTIFS([9]RawData!$F$2:$F$1383,"9", [9]RawData!$D$2:$D$1383, "Filled")</f>
        <v>#VALUE!</v>
      </c>
      <c r="C341" s="10" t="e">
        <f>COUNTIFS([9]RawData!$F$2:$F$1383,"9", [9]RawData!$D$2:$D$1383, "Failed To Fill")</f>
        <v>#VALUE!</v>
      </c>
      <c r="D341" s="15" t="e">
        <f t="shared" si="8"/>
        <v>#VALUE!</v>
      </c>
      <c r="E341" s="10">
        <v>9</v>
      </c>
      <c r="F341" s="8" t="str">
        <f t="shared" si="9"/>
        <v>9/23/13 – 9/27/13</v>
      </c>
      <c r="J341" t="s">
        <v>55</v>
      </c>
      <c r="K341">
        <v>32</v>
      </c>
      <c r="L341">
        <v>5</v>
      </c>
      <c r="M341" s="1">
        <v>37</v>
      </c>
      <c r="N341" s="1" t="s">
        <v>17</v>
      </c>
    </row>
    <row r="342" spans="1:14" x14ac:dyDescent="0.25">
      <c r="A342" s="10" t="s">
        <v>55</v>
      </c>
      <c r="B342" s="10" t="e">
        <f>COUNTIFS([9]RawData!$F$2:$F$1383,"10", [9]RawData!$D$2:$D$1383, "Filled")</f>
        <v>#VALUE!</v>
      </c>
      <c r="C342" s="10" t="e">
        <f>COUNTIFS([9]RawData!$F$2:$F$1383,"10", [9]RawData!$D$2:$D$1383, "Failed To Fill")</f>
        <v>#VALUE!</v>
      </c>
      <c r="D342" s="15" t="e">
        <f t="shared" si="8"/>
        <v>#VALUE!</v>
      </c>
      <c r="E342" s="10">
        <v>10</v>
      </c>
      <c r="F342" s="8" t="str">
        <f t="shared" si="9"/>
        <v>9/30/13 – 10/4/13</v>
      </c>
      <c r="J342" t="s">
        <v>55</v>
      </c>
      <c r="K342">
        <v>26</v>
      </c>
      <c r="L342">
        <v>3</v>
      </c>
      <c r="M342" s="1">
        <v>29</v>
      </c>
      <c r="N342" s="1" t="s">
        <v>18</v>
      </c>
    </row>
    <row r="343" spans="1:14" x14ac:dyDescent="0.25">
      <c r="A343" s="10" t="s">
        <v>55</v>
      </c>
      <c r="B343" s="10" t="e">
        <f>COUNTIFS([9]RawData!$F$2:$F$1383,"11", [9]RawData!$D$2:$D$1383, "Filled")</f>
        <v>#VALUE!</v>
      </c>
      <c r="C343" s="10" t="e">
        <f>COUNTIFS([9]RawData!$F$2:$F$1383,"11", [9]RawData!$D$2:$D$1383, "Failed To Fill")</f>
        <v>#VALUE!</v>
      </c>
      <c r="D343" s="15" t="e">
        <f t="shared" si="8"/>
        <v>#VALUE!</v>
      </c>
      <c r="E343" s="10">
        <v>11</v>
      </c>
      <c r="F343" s="8" t="str">
        <f t="shared" si="9"/>
        <v>10/7/13 – 10/8/13</v>
      </c>
      <c r="J343" t="s">
        <v>55</v>
      </c>
      <c r="K343">
        <v>17</v>
      </c>
      <c r="L343">
        <v>4</v>
      </c>
      <c r="M343" s="1">
        <v>21</v>
      </c>
      <c r="N343" s="1" t="s">
        <v>19</v>
      </c>
    </row>
    <row r="344" spans="1:14" x14ac:dyDescent="0.25">
      <c r="A344" s="10" t="s">
        <v>55</v>
      </c>
      <c r="B344" s="10" t="e">
        <f>COUNTIFS([9]RawData!$F$2:$F$1383,"12", [9]RawData!$D$2:$D$1383, "Filled")</f>
        <v>#VALUE!</v>
      </c>
      <c r="C344" s="10" t="e">
        <f>COUNTIFS([9]RawData!$F$2:$F$1383,"12", [9]RawData!$D$2:$D$1383, "Failed To Fill")</f>
        <v>#VALUE!</v>
      </c>
      <c r="D344" s="15" t="e">
        <f t="shared" si="8"/>
        <v>#VALUE!</v>
      </c>
      <c r="E344" s="10">
        <v>12</v>
      </c>
      <c r="F344" s="8" t="str">
        <f t="shared" si="9"/>
        <v>10/15/13 – 10/18/13</v>
      </c>
      <c r="J344" t="s">
        <v>55</v>
      </c>
      <c r="K344">
        <v>30</v>
      </c>
      <c r="L344">
        <v>5</v>
      </c>
      <c r="M344" s="1">
        <v>35</v>
      </c>
      <c r="N344" s="1" t="s">
        <v>20</v>
      </c>
    </row>
    <row r="345" spans="1:14" x14ac:dyDescent="0.25">
      <c r="A345" s="10" t="s">
        <v>55</v>
      </c>
      <c r="B345" s="10" t="e">
        <f>COUNTIFS([9]RawData!$F$2:$F$1383,"13", [9]RawData!$D$2:$D$1383, "Filled")</f>
        <v>#VALUE!</v>
      </c>
      <c r="C345" s="10" t="e">
        <f>COUNTIFS([9]RawData!$F$2:$F$1383,"13", [9]RawData!$D$2:$D$1383, "Failed To Fill")</f>
        <v>#VALUE!</v>
      </c>
      <c r="D345" s="15" t="e">
        <f t="shared" si="8"/>
        <v>#VALUE!</v>
      </c>
      <c r="E345" s="10">
        <v>13</v>
      </c>
      <c r="F345" s="8" t="str">
        <f t="shared" si="9"/>
        <v>10/21/13 – 10/25/13</v>
      </c>
      <c r="J345" t="s">
        <v>55</v>
      </c>
      <c r="K345">
        <v>37</v>
      </c>
      <c r="L345">
        <v>13</v>
      </c>
      <c r="M345" s="1">
        <v>50</v>
      </c>
      <c r="N345" s="1" t="s">
        <v>21</v>
      </c>
    </row>
    <row r="346" spans="1:14" x14ac:dyDescent="0.25">
      <c r="A346" s="10" t="s">
        <v>55</v>
      </c>
      <c r="B346" s="10" t="e">
        <f>COUNTIFS([9]RawData!$F$2:$F$1383,"14", [9]RawData!$D$2:$D$1383, "Filled")</f>
        <v>#VALUE!</v>
      </c>
      <c r="C346" s="10" t="e">
        <f>COUNTIFS([9]RawData!$F$2:$F$1383,"14", [9]RawData!$D$2:$D$1383, "Failed To Fill")</f>
        <v>#VALUE!</v>
      </c>
      <c r="D346" s="15" t="e">
        <f t="shared" si="8"/>
        <v>#VALUE!</v>
      </c>
      <c r="E346" s="10">
        <v>14</v>
      </c>
      <c r="F346" s="8" t="str">
        <f t="shared" si="9"/>
        <v>10/28/13 – 11/1/13</v>
      </c>
      <c r="J346" t="s">
        <v>55</v>
      </c>
      <c r="K346">
        <v>36</v>
      </c>
      <c r="L346">
        <v>11</v>
      </c>
      <c r="M346" s="1">
        <v>47</v>
      </c>
      <c r="N346" s="1" t="s">
        <v>22</v>
      </c>
    </row>
    <row r="347" spans="1:14" x14ac:dyDescent="0.25">
      <c r="A347" s="10" t="s">
        <v>55</v>
      </c>
      <c r="B347" s="10" t="e">
        <f>COUNTIFS([9]RawData!$F$2:$F$1383,"15", [9]RawData!$D$2:$D$1383, "Filled")</f>
        <v>#VALUE!</v>
      </c>
      <c r="C347" s="10" t="e">
        <f>COUNTIFS([9]RawData!$F$2:$F$1383,"15", [9]RawData!$D$2:$D$1383, "Failed To Fill")</f>
        <v>#VALUE!</v>
      </c>
      <c r="D347" s="15" t="e">
        <f t="shared" si="8"/>
        <v>#VALUE!</v>
      </c>
      <c r="E347" s="10">
        <v>15</v>
      </c>
      <c r="F347" s="8" t="str">
        <f t="shared" si="9"/>
        <v>11/4/13 – 11/8/13</v>
      </c>
      <c r="J347" t="s">
        <v>55</v>
      </c>
      <c r="K347">
        <v>32</v>
      </c>
      <c r="L347">
        <v>8</v>
      </c>
      <c r="M347" s="1">
        <v>40</v>
      </c>
      <c r="N347" s="1" t="s">
        <v>23</v>
      </c>
    </row>
    <row r="348" spans="1:14" x14ac:dyDescent="0.25">
      <c r="A348" s="10" t="s">
        <v>55</v>
      </c>
      <c r="B348" s="10" t="e">
        <f>COUNTIFS([9]RawData!$F$2:$F$1383,"16", [9]RawData!$D$2:$D$1383, "Filled")</f>
        <v>#VALUE!</v>
      </c>
      <c r="C348" s="10" t="e">
        <f>COUNTIFS([9]RawData!$F$2:$F$1383,"16", [9]RawData!$D$2:$D$1383, "Failed To Fill")</f>
        <v>#VALUE!</v>
      </c>
      <c r="D348" s="15" t="e">
        <f t="shared" si="8"/>
        <v>#VALUE!</v>
      </c>
      <c r="E348" s="10">
        <v>16</v>
      </c>
      <c r="F348" s="8" t="str">
        <f t="shared" si="9"/>
        <v>11/12/13 – 11/15/13</v>
      </c>
      <c r="J348" t="s">
        <v>55</v>
      </c>
      <c r="K348">
        <v>39</v>
      </c>
      <c r="L348">
        <v>7</v>
      </c>
      <c r="M348" s="1">
        <v>46</v>
      </c>
      <c r="N348" s="1" t="s">
        <v>24</v>
      </c>
    </row>
    <row r="349" spans="1:14" x14ac:dyDescent="0.25">
      <c r="A349" s="10" t="s">
        <v>55</v>
      </c>
      <c r="B349" s="10" t="e">
        <f>COUNTIFS([9]RawData!$F$2:$F$1383,"17", [9]RawData!$D$2:$D$1383, "Filled")</f>
        <v>#VALUE!</v>
      </c>
      <c r="C349" s="10" t="e">
        <f>COUNTIFS([9]RawData!$F$2:$F$1383,"17", [9]RawData!$D$2:$D$1383, "Failed To Fill")</f>
        <v>#VALUE!</v>
      </c>
      <c r="D349" s="15" t="e">
        <f t="shared" si="8"/>
        <v>#VALUE!</v>
      </c>
      <c r="E349" s="10">
        <v>17</v>
      </c>
      <c r="F349" s="8" t="str">
        <f t="shared" si="9"/>
        <v>11/18/13 – 11/22/13</v>
      </c>
      <c r="J349" t="s">
        <v>55</v>
      </c>
      <c r="K349">
        <v>45</v>
      </c>
      <c r="L349">
        <v>11</v>
      </c>
      <c r="M349" s="1">
        <v>56</v>
      </c>
      <c r="N349" s="1" t="s">
        <v>25</v>
      </c>
    </row>
    <row r="350" spans="1:14" x14ac:dyDescent="0.25">
      <c r="A350" s="10" t="s">
        <v>55</v>
      </c>
      <c r="B350" s="10" t="e">
        <f>COUNTIFS([9]RawData!$F$2:$F$1383,"18", [9]RawData!$D$2:$D$1383, "Filled")</f>
        <v>#VALUE!</v>
      </c>
      <c r="C350" s="10" t="e">
        <f>COUNTIFS([9]RawData!$F$2:$F$1383,"18", [9]RawData!$D$2:$D$1383, "Failed To Fill")</f>
        <v>#VALUE!</v>
      </c>
      <c r="D350" s="15" t="e">
        <f t="shared" si="8"/>
        <v>#VALUE!</v>
      </c>
      <c r="E350" s="10">
        <v>18</v>
      </c>
      <c r="F350" s="8" t="str">
        <f t="shared" si="9"/>
        <v>11/25/13 – 11/27/13</v>
      </c>
      <c r="J350" t="s">
        <v>55</v>
      </c>
      <c r="K350">
        <v>25</v>
      </c>
      <c r="L350">
        <v>9</v>
      </c>
      <c r="M350" s="1">
        <v>34</v>
      </c>
      <c r="N350" s="1" t="s">
        <v>26</v>
      </c>
    </row>
    <row r="351" spans="1:14" x14ac:dyDescent="0.25">
      <c r="A351" s="10" t="s">
        <v>55</v>
      </c>
      <c r="B351" s="10" t="e">
        <f>COUNTIFS([9]RawData!$F$2:$F$1383,"19", [9]RawData!$D$2:$D$1383, "Filled")</f>
        <v>#VALUE!</v>
      </c>
      <c r="C351" s="10" t="e">
        <f>COUNTIFS([9]RawData!$F$2:$F$1383,"19", [9]RawData!$D$2:$D$1383, "Failed To Fill")</f>
        <v>#VALUE!</v>
      </c>
      <c r="D351" s="15" t="e">
        <f t="shared" si="8"/>
        <v>#VALUE!</v>
      </c>
      <c r="E351" s="10">
        <v>19</v>
      </c>
      <c r="F351" s="8" t="str">
        <f t="shared" si="9"/>
        <v>12/2/13 – 12/6/13</v>
      </c>
      <c r="J351" t="s">
        <v>55</v>
      </c>
      <c r="K351">
        <v>46</v>
      </c>
      <c r="L351">
        <v>17</v>
      </c>
      <c r="M351" s="1">
        <v>63</v>
      </c>
      <c r="N351" s="1" t="s">
        <v>27</v>
      </c>
    </row>
    <row r="352" spans="1:14" x14ac:dyDescent="0.25">
      <c r="A352" s="10" t="s">
        <v>55</v>
      </c>
      <c r="B352" s="10" t="e">
        <f>COUNTIFS([9]RawData!$F$2:$F$1383,"20", [9]RawData!$D$2:$D$1383, "Filled")</f>
        <v>#VALUE!</v>
      </c>
      <c r="C352" s="10" t="e">
        <f>COUNTIFS([9]RawData!$F$2:$F$1383,"20", [9]RawData!$D$2:$D$1383, "Failed To Fill")</f>
        <v>#VALUE!</v>
      </c>
      <c r="D352" s="15" t="e">
        <f t="shared" si="8"/>
        <v>#VALUE!</v>
      </c>
      <c r="E352" s="10">
        <v>20</v>
      </c>
      <c r="F352" s="8" t="str">
        <f t="shared" si="9"/>
        <v>12/9/13 – 12/13/13</v>
      </c>
      <c r="J352" t="s">
        <v>55</v>
      </c>
      <c r="K352">
        <v>42</v>
      </c>
      <c r="L352">
        <v>9</v>
      </c>
      <c r="M352" s="1">
        <v>51</v>
      </c>
      <c r="N352" s="1" t="s">
        <v>28</v>
      </c>
    </row>
    <row r="353" spans="1:14" x14ac:dyDescent="0.25">
      <c r="A353" s="10" t="s">
        <v>55</v>
      </c>
      <c r="B353" s="10" t="e">
        <f>COUNTIFS([9]RawData!$F$2:$F$1383,"21", [9]RawData!$D$2:$D$1383, "Filled")</f>
        <v>#VALUE!</v>
      </c>
      <c r="C353" s="10" t="e">
        <f>COUNTIFS([9]RawData!$F$2:$F$1383,"21", [9]RawData!$D$2:$D$1383, "Failed To Fill")</f>
        <v>#VALUE!</v>
      </c>
      <c r="D353" s="15" t="e">
        <f t="shared" si="8"/>
        <v>#VALUE!</v>
      </c>
      <c r="E353" s="10">
        <v>21</v>
      </c>
      <c r="F353" s="8" t="str">
        <f t="shared" si="9"/>
        <v>12/16/13 – 12/19/13</v>
      </c>
      <c r="J353" t="s">
        <v>55</v>
      </c>
      <c r="K353">
        <v>33</v>
      </c>
      <c r="L353">
        <v>5</v>
      </c>
      <c r="M353" s="1">
        <v>38</v>
      </c>
      <c r="N353" s="1" t="s">
        <v>29</v>
      </c>
    </row>
    <row r="354" spans="1:14" x14ac:dyDescent="0.25">
      <c r="A354" s="10" t="s">
        <v>55</v>
      </c>
      <c r="B354" s="10" t="e">
        <f>COUNTIFS([9]RawData!$F$2:$F$1383,"22", [9]RawData!$D$2:$D$1383, "Filled")</f>
        <v>#VALUE!</v>
      </c>
      <c r="C354" s="10" t="e">
        <f>COUNTIFS([9]RawData!$F$2:$F$1383,"22", [9]RawData!$D$2:$D$1383, "Failed To Fill")</f>
        <v>#VALUE!</v>
      </c>
      <c r="D354" s="15" t="e">
        <f t="shared" si="8"/>
        <v>#VALUE!</v>
      </c>
      <c r="E354" s="10">
        <v>22</v>
      </c>
      <c r="F354" s="8" t="str">
        <f t="shared" si="9"/>
        <v>Winter Break</v>
      </c>
      <c r="J354" t="s">
        <v>55</v>
      </c>
      <c r="K354">
        <v>0</v>
      </c>
      <c r="L354">
        <v>0</v>
      </c>
      <c r="M354" s="1">
        <v>0</v>
      </c>
      <c r="N354" s="1" t="s">
        <v>30</v>
      </c>
    </row>
    <row r="355" spans="1:14" x14ac:dyDescent="0.25">
      <c r="A355" s="10" t="s">
        <v>55</v>
      </c>
      <c r="B355" s="10" t="e">
        <f>COUNTIFS([9]RawData!$F$2:$F$1383,"23", [9]RawData!$D$2:$D$1383, "Filled")</f>
        <v>#VALUE!</v>
      </c>
      <c r="C355" s="10" t="e">
        <f>COUNTIFS([9]RawData!$F$2:$F$1383,"23", [9]RawData!$D$2:$D$1383, "Failed To Fill")</f>
        <v>#VALUE!</v>
      </c>
      <c r="D355" s="15" t="e">
        <f t="shared" si="8"/>
        <v>#VALUE!</v>
      </c>
      <c r="E355" s="10">
        <v>23</v>
      </c>
      <c r="F355" s="8" t="str">
        <f t="shared" si="9"/>
        <v>1/6/14 – 1/10/14</v>
      </c>
      <c r="J355" t="s">
        <v>55</v>
      </c>
      <c r="K355">
        <v>8</v>
      </c>
      <c r="L355">
        <v>2</v>
      </c>
      <c r="M355" s="1">
        <v>10</v>
      </c>
      <c r="N355" s="1" t="s">
        <v>31</v>
      </c>
    </row>
    <row r="356" spans="1:14" x14ac:dyDescent="0.25">
      <c r="A356" s="10" t="s">
        <v>55</v>
      </c>
      <c r="B356" s="10" t="e">
        <f>COUNTIFS([9]RawData!$F$2:$F$1383,"24", [9]RawData!$D$2:$D$1383, "Filled")</f>
        <v>#VALUE!</v>
      </c>
      <c r="C356" s="10" t="e">
        <f>COUNTIFS([9]RawData!$F$2:$F$1383,"24", [9]RawData!$D$2:$D$1383, "Failed To Fill")</f>
        <v>#VALUE!</v>
      </c>
      <c r="D356" s="15" t="e">
        <f t="shared" si="8"/>
        <v>#VALUE!</v>
      </c>
      <c r="E356" s="10">
        <v>24</v>
      </c>
      <c r="F356" s="8" t="str">
        <f t="shared" si="9"/>
        <v>1/13/14 – 1/17/14</v>
      </c>
      <c r="J356" t="s">
        <v>55</v>
      </c>
      <c r="K356">
        <v>36</v>
      </c>
      <c r="L356">
        <v>10</v>
      </c>
      <c r="M356" s="1">
        <v>46</v>
      </c>
      <c r="N356" s="1" t="s">
        <v>32</v>
      </c>
    </row>
    <row r="357" spans="1:14" x14ac:dyDescent="0.25">
      <c r="A357" s="10" t="s">
        <v>55</v>
      </c>
      <c r="B357" s="10" t="e">
        <f>COUNTIFS([9]RawData!$F$2:$F$1383,"25", [9]RawData!$D$2:$D$1383, "Filled")</f>
        <v>#VALUE!</v>
      </c>
      <c r="C357" s="10" t="e">
        <f>COUNTIFS([9]RawData!$F$2:$F$1383,"25", [9]RawData!$D$2:$D$1383, "Failed To Fill")</f>
        <v>#VALUE!</v>
      </c>
      <c r="D357" s="15" t="e">
        <f t="shared" si="8"/>
        <v>#VALUE!</v>
      </c>
      <c r="E357" s="10">
        <v>25</v>
      </c>
      <c r="F357" s="8" t="str">
        <f t="shared" si="9"/>
        <v>1/21/14 – 1/24/14</v>
      </c>
      <c r="J357" t="s">
        <v>55</v>
      </c>
      <c r="K357">
        <v>25</v>
      </c>
      <c r="L357">
        <v>19</v>
      </c>
      <c r="M357" s="1">
        <v>44</v>
      </c>
      <c r="N357" s="1" t="s">
        <v>33</v>
      </c>
    </row>
    <row r="358" spans="1:14" x14ac:dyDescent="0.25">
      <c r="A358" s="10" t="s">
        <v>55</v>
      </c>
      <c r="B358" s="10" t="e">
        <f>COUNTIFS([9]RawData!$F$2:$F$1383,"26", [9]RawData!$D$2:$D$1383, "Filled")</f>
        <v>#VALUE!</v>
      </c>
      <c r="C358" s="10" t="e">
        <f>COUNTIFS([9]RawData!$F$2:$F$1383,"26", [9]RawData!$D$2:$D$1383, "Failed To Fill")</f>
        <v>#VALUE!</v>
      </c>
      <c r="D358" s="15" t="e">
        <f t="shared" si="8"/>
        <v>#VALUE!</v>
      </c>
      <c r="E358" s="10">
        <v>26</v>
      </c>
      <c r="F358" s="8" t="str">
        <f t="shared" si="9"/>
        <v>1/27/14 – 1/31/14</v>
      </c>
      <c r="J358" t="s">
        <v>55</v>
      </c>
      <c r="K358">
        <v>29</v>
      </c>
      <c r="L358">
        <v>22</v>
      </c>
      <c r="M358" s="1">
        <v>51</v>
      </c>
      <c r="N358" s="1" t="s">
        <v>34</v>
      </c>
    </row>
    <row r="359" spans="1:14" x14ac:dyDescent="0.25">
      <c r="A359" s="10" t="s">
        <v>55</v>
      </c>
      <c r="B359" s="10" t="e">
        <f>COUNTIFS([9]RawData!$F$2:$F$1383,"27", [9]RawData!$D$2:$D$1383, "Filled")</f>
        <v>#VALUE!</v>
      </c>
      <c r="C359" s="10" t="e">
        <f>COUNTIFS([9]RawData!$F$2:$F$1383,"27", [9]RawData!$D$2:$D$1383, "Failed To Fill")</f>
        <v>#VALUE!</v>
      </c>
      <c r="D359" s="15" t="e">
        <f t="shared" si="8"/>
        <v>#VALUE!</v>
      </c>
      <c r="E359" s="10">
        <v>27</v>
      </c>
      <c r="F359" s="8" t="str">
        <f t="shared" si="9"/>
        <v xml:space="preserve"> 2/3/14 – 2/7/14</v>
      </c>
      <c r="J359" t="s">
        <v>55</v>
      </c>
      <c r="K359">
        <v>26</v>
      </c>
      <c r="L359">
        <v>25</v>
      </c>
      <c r="M359" s="1">
        <v>51</v>
      </c>
      <c r="N359" s="1" t="s">
        <v>35</v>
      </c>
    </row>
    <row r="360" spans="1:14" x14ac:dyDescent="0.25">
      <c r="A360" s="10" t="s">
        <v>55</v>
      </c>
      <c r="B360" s="10" t="e">
        <f>COUNTIFS([9]RawData!$F$2:$F$1383,"28", [9]RawData!$D$2:$D$1383, "Filled")</f>
        <v>#VALUE!</v>
      </c>
      <c r="C360" s="10" t="e">
        <f>COUNTIFS([9]RawData!$F$2:$F$1383,"28", [9]RawData!$D$2:$D$1383, "Failed To Fill")</f>
        <v>#VALUE!</v>
      </c>
      <c r="D360" s="15" t="e">
        <f t="shared" si="8"/>
        <v>#VALUE!</v>
      </c>
      <c r="E360" s="10">
        <v>28</v>
      </c>
      <c r="F360" s="8" t="str">
        <f t="shared" si="9"/>
        <v xml:space="preserve"> 2/10/14 – 2/14/14</v>
      </c>
      <c r="J360" t="s">
        <v>55</v>
      </c>
      <c r="K360">
        <v>32</v>
      </c>
      <c r="L360">
        <v>17</v>
      </c>
      <c r="M360" s="1">
        <v>49</v>
      </c>
      <c r="N360" s="1" t="s">
        <v>36</v>
      </c>
    </row>
    <row r="361" spans="1:14" x14ac:dyDescent="0.25">
      <c r="A361" s="10" t="s">
        <v>55</v>
      </c>
      <c r="B361" s="10" t="e">
        <f>COUNTIFS([9]RawData!$F$2:$F$1383,"29", [9]RawData!$D$2:$D$1383, "Filled")</f>
        <v>#VALUE!</v>
      </c>
      <c r="C361" s="10" t="e">
        <f>COUNTIFS([9]RawData!$F$2:$F$1383,"29", [9]RawData!$D$2:$D$1383, "Failed To Fill")</f>
        <v>#VALUE!</v>
      </c>
      <c r="D361" s="15" t="e">
        <f t="shared" si="8"/>
        <v>#VALUE!</v>
      </c>
      <c r="E361" s="10">
        <v>29</v>
      </c>
      <c r="F361" s="8" t="str">
        <f t="shared" si="9"/>
        <v xml:space="preserve"> 2/17/14 – 2/19/14</v>
      </c>
      <c r="J361" t="s">
        <v>55</v>
      </c>
      <c r="K361">
        <v>34</v>
      </c>
      <c r="L361">
        <v>21</v>
      </c>
      <c r="M361" s="1">
        <v>55</v>
      </c>
      <c r="N361" s="1" t="s">
        <v>37</v>
      </c>
    </row>
    <row r="362" spans="1:14" x14ac:dyDescent="0.25">
      <c r="A362" s="10" t="s">
        <v>55</v>
      </c>
      <c r="B362" s="10" t="e">
        <f>COUNTIFS([9]RawData!$F$2:$F$1383,"30", [9]RawData!$D$2:$D$1383, "Filled")</f>
        <v>#VALUE!</v>
      </c>
      <c r="C362" s="10" t="e">
        <f>COUNTIFS([9]RawData!$F$2:$F$1383,"30", [9]RawData!$D$2:$D$1383, "Failed To Fill")</f>
        <v>#VALUE!</v>
      </c>
      <c r="D362" s="15" t="e">
        <f t="shared" si="8"/>
        <v>#VALUE!</v>
      </c>
      <c r="E362" s="10">
        <v>30</v>
      </c>
      <c r="F362" s="8" t="str">
        <f t="shared" si="9"/>
        <v xml:space="preserve"> 2/24/14 – 2/28/14</v>
      </c>
      <c r="J362" t="s">
        <v>55</v>
      </c>
      <c r="K362">
        <v>18</v>
      </c>
      <c r="L362">
        <v>7</v>
      </c>
      <c r="M362" s="1">
        <v>25</v>
      </c>
      <c r="N362" s="1" t="s">
        <v>38</v>
      </c>
    </row>
    <row r="363" spans="1:14" x14ac:dyDescent="0.25">
      <c r="A363" s="10" t="s">
        <v>55</v>
      </c>
      <c r="B363" s="10" t="e">
        <f>COUNTIFS([9]RawData!$F$2:$F$1383,"31", [9]RawData!$D$2:$D$1383, "Filled")</f>
        <v>#VALUE!</v>
      </c>
      <c r="C363" s="10" t="e">
        <f>COUNTIFS([9]RawData!$F$2:$F$1383,"31", [9]RawData!$D$2:$D$1383, "Failed To Fill")</f>
        <v>#VALUE!</v>
      </c>
      <c r="D363" s="15" t="e">
        <f t="shared" si="8"/>
        <v>#VALUE!</v>
      </c>
      <c r="E363" s="10">
        <v>31</v>
      </c>
      <c r="F363" s="8" t="str">
        <f t="shared" si="9"/>
        <v xml:space="preserve"> 3/3/14 – 3/7/14</v>
      </c>
      <c r="J363" t="s">
        <v>55</v>
      </c>
      <c r="K363">
        <v>29</v>
      </c>
      <c r="L363">
        <v>17</v>
      </c>
      <c r="M363" s="1">
        <v>46</v>
      </c>
      <c r="N363" s="1" t="s">
        <v>40</v>
      </c>
    </row>
    <row r="364" spans="1:14" x14ac:dyDescent="0.25">
      <c r="A364" s="10" t="s">
        <v>55</v>
      </c>
      <c r="B364" s="10" t="e">
        <f>COUNTIFS([9]RawData!$F$2:$F$1383,"32", [9]RawData!$D$2:$D$1383, "Filled")</f>
        <v>#VALUE!</v>
      </c>
      <c r="C364" s="10" t="e">
        <f>COUNTIFS([9]RawData!$F$2:$F$1383,"32", [9]RawData!$D$2:$D$1383, "Failed To Fill")</f>
        <v>#VALUE!</v>
      </c>
      <c r="D364" s="15" t="e">
        <f t="shared" ref="D364:D427" si="10">SUM(B364:C364)</f>
        <v>#VALUE!</v>
      </c>
      <c r="E364" s="10">
        <v>32</v>
      </c>
      <c r="F364" s="8" t="str">
        <f t="shared" ref="F364:F427" si="11">INDEX($A$4:$B$40,MATCH(E364,$A$4:$A$40,0),2)</f>
        <v xml:space="preserve"> 3/10/14 – 3/13/14</v>
      </c>
      <c r="J364" t="s">
        <v>55</v>
      </c>
      <c r="K364">
        <v>31</v>
      </c>
      <c r="L364">
        <v>7</v>
      </c>
      <c r="M364" s="1">
        <v>38</v>
      </c>
      <c r="N364" s="1" t="s">
        <v>41</v>
      </c>
    </row>
    <row r="365" spans="1:14" x14ac:dyDescent="0.25">
      <c r="A365" s="10" t="s">
        <v>55</v>
      </c>
      <c r="B365" s="10" t="e">
        <f>COUNTIFS([9]RawData!$F$2:$F$1383,"33", [9]RawData!$D$2:$D$1383, "Filled")</f>
        <v>#VALUE!</v>
      </c>
      <c r="C365" s="10" t="e">
        <f>COUNTIFS([9]RawData!$F$2:$F$1383,"33", [9]RawData!$D$2:$D$1383, "Failed To Fill")</f>
        <v>#VALUE!</v>
      </c>
      <c r="D365" s="15" t="e">
        <f t="shared" si="10"/>
        <v>#VALUE!</v>
      </c>
      <c r="E365" s="10">
        <v>33</v>
      </c>
      <c r="F365" s="8" t="str">
        <f t="shared" si="11"/>
        <v xml:space="preserve"> 3/17/14 – 3/21/14</v>
      </c>
      <c r="J365" t="s">
        <v>55</v>
      </c>
      <c r="K365">
        <v>27</v>
      </c>
      <c r="L365">
        <v>9</v>
      </c>
      <c r="M365" s="1">
        <v>36</v>
      </c>
      <c r="N365" s="1" t="s">
        <v>42</v>
      </c>
    </row>
    <row r="366" spans="1:14" x14ac:dyDescent="0.25">
      <c r="A366" s="10" t="s">
        <v>55</v>
      </c>
      <c r="B366" s="10" t="e">
        <f>COUNTIFS([9]RawData!$F$2:$F$1383,"34", [9]RawData!$D$2:$D$1383, "Filled")</f>
        <v>#VALUE!</v>
      </c>
      <c r="C366" s="10" t="e">
        <f>COUNTIFS([9]RawData!$F$2:$F$1383,"34", [9]RawData!$D$2:$D$1383, "Failed To Fill")</f>
        <v>#VALUE!</v>
      </c>
      <c r="D366" s="15" t="e">
        <f t="shared" si="10"/>
        <v>#VALUE!</v>
      </c>
      <c r="E366" s="10">
        <v>34</v>
      </c>
      <c r="F366" s="8" t="str">
        <f t="shared" si="11"/>
        <v xml:space="preserve"> 3/24/14 – 3/28/14</v>
      </c>
      <c r="J366" t="s">
        <v>55</v>
      </c>
      <c r="K366">
        <v>26</v>
      </c>
      <c r="L366">
        <v>19</v>
      </c>
      <c r="M366" s="1">
        <v>45</v>
      </c>
      <c r="N366" s="1" t="s">
        <v>43</v>
      </c>
    </row>
    <row r="367" spans="1:14" x14ac:dyDescent="0.25">
      <c r="A367" s="10" t="s">
        <v>55</v>
      </c>
      <c r="B367" s="10" t="e">
        <f>COUNTIFS([9]RawData!$F$2:$F$1383,"35", [9]RawData!$D$2:$D$1383, "Filled")</f>
        <v>#VALUE!</v>
      </c>
      <c r="C367" s="10" t="e">
        <f>COUNTIFS([9]RawData!$F$2:$F$1383,"35", [9]RawData!$D$2:$D$1383, "Failed To Fill")</f>
        <v>#VALUE!</v>
      </c>
      <c r="D367" s="15" t="e">
        <f t="shared" si="10"/>
        <v>#VALUE!</v>
      </c>
      <c r="E367" s="10">
        <v>35</v>
      </c>
      <c r="F367" s="8" t="str">
        <f t="shared" si="11"/>
        <v xml:space="preserve"> 3/31/14 – 4/4/14</v>
      </c>
      <c r="J367" t="s">
        <v>55</v>
      </c>
      <c r="K367">
        <v>23</v>
      </c>
      <c r="L367">
        <v>15</v>
      </c>
      <c r="M367" s="1">
        <v>38</v>
      </c>
      <c r="N367" s="1" t="s">
        <v>44</v>
      </c>
    </row>
    <row r="368" spans="1:14" x14ac:dyDescent="0.25">
      <c r="A368" s="10" t="s">
        <v>55</v>
      </c>
      <c r="B368" s="10" t="e">
        <f>COUNTIFS([9]RawData!$F$2:$F$1383,"36", [9]RawData!$D$2:$D$1383, "Filled")</f>
        <v>#VALUE!</v>
      </c>
      <c r="C368" s="10" t="e">
        <f>COUNTIFS([9]RawData!$F$2:$F$1383,"36", [9]RawData!$D$2:$D$1383, "Failed To Fill")</f>
        <v>#VALUE!</v>
      </c>
      <c r="D368" s="15" t="e">
        <f t="shared" si="10"/>
        <v>#VALUE!</v>
      </c>
      <c r="E368" s="10">
        <v>36</v>
      </c>
      <c r="F368" s="8" t="str">
        <f t="shared" si="11"/>
        <v xml:space="preserve"> 4/7/14 – 4/11/14</v>
      </c>
      <c r="J368" t="s">
        <v>55</v>
      </c>
      <c r="K368">
        <v>28</v>
      </c>
      <c r="L368">
        <v>11</v>
      </c>
      <c r="M368" s="1">
        <v>39</v>
      </c>
      <c r="N368" s="1" t="s">
        <v>45</v>
      </c>
    </row>
    <row r="369" spans="1:14" x14ac:dyDescent="0.25">
      <c r="A369" s="10" t="s">
        <v>55</v>
      </c>
      <c r="B369" s="10" t="e">
        <f>COUNTIFS([9]RawData!$F$2:$F$1383,"37", [9]RawData!$D$2:$D$1383, "Filled")</f>
        <v>#VALUE!</v>
      </c>
      <c r="C369" s="10" t="e">
        <f>COUNTIFS([9]RawData!$F$2:$F$1383,"37", [9]RawData!$D$2:$D$1383, "Failed To Fill")</f>
        <v>#VALUE!</v>
      </c>
      <c r="D369" s="15" t="e">
        <f t="shared" si="10"/>
        <v>#VALUE!</v>
      </c>
      <c r="E369" s="10">
        <v>37</v>
      </c>
      <c r="F369" s="8" t="str">
        <f t="shared" si="11"/>
        <v xml:space="preserve">  4/14/14 – 4/17/14</v>
      </c>
      <c r="J369" t="s">
        <v>55</v>
      </c>
      <c r="K369">
        <v>14</v>
      </c>
      <c r="L369">
        <v>1</v>
      </c>
      <c r="M369" s="1">
        <v>15</v>
      </c>
      <c r="N369" s="1" t="s">
        <v>39</v>
      </c>
    </row>
    <row r="370" spans="1:14" x14ac:dyDescent="0.25">
      <c r="A370" s="10" t="s">
        <v>56</v>
      </c>
      <c r="B370" s="15" t="e">
        <f>COUNTIFS([10]RawData!$F$2:$F$593,"1", [10]RawData!$D$2:$D$593, "Filled")</f>
        <v>#VALUE!</v>
      </c>
      <c r="C370" s="15" t="e">
        <f>COUNTIFS([10]RawData!$F$2:$F$593,"1", [10]RawData!$D$2:$D$593, "Failed To Fill")</f>
        <v>#VALUE!</v>
      </c>
      <c r="D370" s="15" t="e">
        <f t="shared" si="10"/>
        <v>#VALUE!</v>
      </c>
      <c r="E370" s="10">
        <v>1</v>
      </c>
      <c r="F370" s="8" t="str">
        <f t="shared" si="11"/>
        <v>7/29/13 – 8/2/13</v>
      </c>
      <c r="J370" t="s">
        <v>56</v>
      </c>
      <c r="K370">
        <v>1</v>
      </c>
      <c r="L370">
        <v>0</v>
      </c>
      <c r="M370" s="1">
        <v>1</v>
      </c>
      <c r="N370" s="1" t="s">
        <v>9</v>
      </c>
    </row>
    <row r="371" spans="1:14" x14ac:dyDescent="0.25">
      <c r="A371" s="10" t="s">
        <v>56</v>
      </c>
      <c r="B371" s="15" t="e">
        <f>COUNTIFS([10]RawData!$F$2:$F$593,"2", [10]RawData!$D$2:$D$593, "Filled")</f>
        <v>#VALUE!</v>
      </c>
      <c r="C371" s="10" t="e">
        <f>COUNTIFS([10]RawData!$F$2:$F$593,"2", [10]RawData!$D$2:$D$593, "Failed To Fill")</f>
        <v>#VALUE!</v>
      </c>
      <c r="D371" s="15" t="e">
        <f t="shared" si="10"/>
        <v>#VALUE!</v>
      </c>
      <c r="E371" s="10">
        <v>2</v>
      </c>
      <c r="F371" s="8" t="str">
        <f t="shared" si="11"/>
        <v>8/5/13 – 8/9/13</v>
      </c>
      <c r="J371" t="s">
        <v>56</v>
      </c>
      <c r="K371">
        <v>3</v>
      </c>
      <c r="L371">
        <v>1</v>
      </c>
      <c r="M371" s="1">
        <v>4</v>
      </c>
      <c r="N371" s="1" t="s">
        <v>10</v>
      </c>
    </row>
    <row r="372" spans="1:14" x14ac:dyDescent="0.25">
      <c r="A372" s="10" t="s">
        <v>56</v>
      </c>
      <c r="B372" s="15" t="e">
        <f>COUNTIFS([10]RawData!$F$2:$F$593,"3", [10]RawData!$D$2:$D$593, "Filled")</f>
        <v>#VALUE!</v>
      </c>
      <c r="C372" s="10" t="e">
        <f>COUNTIFS([10]RawData!$F$2:$F$593,"3", [10]RawData!$D$2:$D$593, "Failed To Fill")</f>
        <v>#VALUE!</v>
      </c>
      <c r="D372" s="15" t="e">
        <f t="shared" si="10"/>
        <v>#VALUE!</v>
      </c>
      <c r="E372" s="10">
        <v>3</v>
      </c>
      <c r="F372" s="8" t="str">
        <f t="shared" si="11"/>
        <v>8/12/13 – 8/16/13</v>
      </c>
      <c r="J372" t="s">
        <v>56</v>
      </c>
      <c r="K372">
        <v>3</v>
      </c>
      <c r="L372">
        <v>1</v>
      </c>
      <c r="M372" s="1">
        <v>4</v>
      </c>
      <c r="N372" s="1" t="s">
        <v>11</v>
      </c>
    </row>
    <row r="373" spans="1:14" x14ac:dyDescent="0.25">
      <c r="A373" s="10" t="s">
        <v>56</v>
      </c>
      <c r="B373" s="10" t="e">
        <f>COUNTIFS([10]RawData!$F$2:$F$593,"4", [10]RawData!$D$2:$D$593, "Filled")</f>
        <v>#VALUE!</v>
      </c>
      <c r="C373" s="10" t="e">
        <f>COUNTIFS([10]RawData!$F$2:$F$593,"4", [10]RawData!$D$2:$D$593, "Failed To Fill")</f>
        <v>#VALUE!</v>
      </c>
      <c r="D373" s="15" t="e">
        <f t="shared" si="10"/>
        <v>#VALUE!</v>
      </c>
      <c r="E373" s="10">
        <v>4</v>
      </c>
      <c r="F373" s="8" t="str">
        <f t="shared" si="11"/>
        <v>8/19/13 – 8/23/13</v>
      </c>
      <c r="J373" t="s">
        <v>56</v>
      </c>
      <c r="K373">
        <v>4</v>
      </c>
      <c r="L373">
        <v>1</v>
      </c>
      <c r="M373" s="1">
        <v>5</v>
      </c>
      <c r="N373" s="1" t="s">
        <v>12</v>
      </c>
    </row>
    <row r="374" spans="1:14" x14ac:dyDescent="0.25">
      <c r="A374" s="10" t="s">
        <v>56</v>
      </c>
      <c r="B374" s="10" t="e">
        <f>COUNTIFS([10]RawData!$F$2:$F$593,"5", [10]RawData!$D$2:$D$593, "Filled")</f>
        <v>#VALUE!</v>
      </c>
      <c r="C374" s="10" t="e">
        <f>COUNTIFS([10]RawData!$F$2:$F$593,"5", [10]RawData!$D$2:$D$593, "Failed To Fill")</f>
        <v>#VALUE!</v>
      </c>
      <c r="D374" s="15" t="e">
        <f t="shared" si="10"/>
        <v>#VALUE!</v>
      </c>
      <c r="E374" s="10">
        <v>5</v>
      </c>
      <c r="F374" s="8" t="str">
        <f t="shared" si="11"/>
        <v>8/26/13 – 8/30/13</v>
      </c>
      <c r="J374" t="s">
        <v>56</v>
      </c>
      <c r="K374">
        <v>5</v>
      </c>
      <c r="L374">
        <v>2</v>
      </c>
      <c r="M374" s="1">
        <v>7</v>
      </c>
      <c r="N374" s="1" t="s">
        <v>13</v>
      </c>
    </row>
    <row r="375" spans="1:14" x14ac:dyDescent="0.25">
      <c r="A375" s="10" t="s">
        <v>56</v>
      </c>
      <c r="B375" s="10" t="e">
        <f>COUNTIFS([10]RawData!$F$2:$F$593,"6", [10]RawData!$D$2:$D$593, "Filled")</f>
        <v>#VALUE!</v>
      </c>
      <c r="C375" s="10" t="e">
        <f>COUNTIFS([10]RawData!$F$2:$F$593,"6", [10]RawData!$D$2:$D$593, "Failed To Fill")</f>
        <v>#VALUE!</v>
      </c>
      <c r="D375" s="15" t="e">
        <f t="shared" si="10"/>
        <v>#VALUE!</v>
      </c>
      <c r="E375" s="10">
        <v>6</v>
      </c>
      <c r="F375" s="8" t="str">
        <f t="shared" si="11"/>
        <v>9/3/13 – 9/6/13</v>
      </c>
      <c r="J375" t="s">
        <v>56</v>
      </c>
      <c r="K375">
        <v>13</v>
      </c>
      <c r="L375">
        <v>2</v>
      </c>
      <c r="M375" s="1">
        <v>15</v>
      </c>
      <c r="N375" s="1" t="s">
        <v>14</v>
      </c>
    </row>
    <row r="376" spans="1:14" x14ac:dyDescent="0.25">
      <c r="A376" s="10" t="s">
        <v>56</v>
      </c>
      <c r="B376" s="10" t="e">
        <f>COUNTIFS([10]RawData!$F$2:$F$593,"7", [10]RawData!$D$2:$D$593, "Filled")</f>
        <v>#VALUE!</v>
      </c>
      <c r="C376" s="10" t="e">
        <f>COUNTIFS([10]RawData!$F$2:$F$593,"7", [10]RawData!$D$2:$D$593, "Failed To Fill")</f>
        <v>#VALUE!</v>
      </c>
      <c r="D376" s="15" t="e">
        <f t="shared" si="10"/>
        <v>#VALUE!</v>
      </c>
      <c r="E376" s="10">
        <v>7</v>
      </c>
      <c r="F376" s="8" t="str">
        <f t="shared" si="11"/>
        <v>9/9/13 – 9/13/13</v>
      </c>
      <c r="J376" t="s">
        <v>56</v>
      </c>
      <c r="K376">
        <v>13</v>
      </c>
      <c r="L376">
        <v>1</v>
      </c>
      <c r="M376" s="1">
        <v>14</v>
      </c>
      <c r="N376" s="1" t="s">
        <v>15</v>
      </c>
    </row>
    <row r="377" spans="1:14" x14ac:dyDescent="0.25">
      <c r="A377" s="10" t="s">
        <v>56</v>
      </c>
      <c r="B377" s="16" t="e">
        <f>COUNTIFS([10]RawData!$F$2:$F$593,"8", [10]RawData!$D$2:$D$593, "Filled")</f>
        <v>#VALUE!</v>
      </c>
      <c r="C377" s="16" t="e">
        <f>COUNTIFS([10]RawData!$F$2:$F$593,"8", [10]RawData!$D$2:$D$593, "Failed To Fill")</f>
        <v>#VALUE!</v>
      </c>
      <c r="D377" s="15" t="e">
        <f t="shared" si="10"/>
        <v>#VALUE!</v>
      </c>
      <c r="E377" s="10">
        <v>8</v>
      </c>
      <c r="F377" s="8" t="str">
        <f t="shared" si="11"/>
        <v>9/16/13 – 9/20/13</v>
      </c>
      <c r="J377" t="s">
        <v>56</v>
      </c>
      <c r="K377">
        <v>10</v>
      </c>
      <c r="L377">
        <v>1</v>
      </c>
      <c r="M377" s="1">
        <v>11</v>
      </c>
      <c r="N377" s="1" t="s">
        <v>16</v>
      </c>
    </row>
    <row r="378" spans="1:14" x14ac:dyDescent="0.25">
      <c r="A378" s="10" t="s">
        <v>56</v>
      </c>
      <c r="B378" s="10" t="e">
        <f>COUNTIFS([10]RawData!$F$2:$F$593,"9", [10]RawData!$D$2:$D$593, "Filled")</f>
        <v>#VALUE!</v>
      </c>
      <c r="C378" s="10" t="e">
        <f>COUNTIFS([10]RawData!$F$2:$F$593,"9", [10]RawData!$D$2:$D$593, "Failed To Fill")</f>
        <v>#VALUE!</v>
      </c>
      <c r="D378" s="15" t="e">
        <f t="shared" si="10"/>
        <v>#VALUE!</v>
      </c>
      <c r="E378" s="10">
        <v>9</v>
      </c>
      <c r="F378" s="8" t="str">
        <f t="shared" si="11"/>
        <v>9/23/13 – 9/27/13</v>
      </c>
      <c r="J378" t="s">
        <v>56</v>
      </c>
      <c r="K378">
        <v>9</v>
      </c>
      <c r="L378">
        <v>3</v>
      </c>
      <c r="M378" s="1">
        <v>12</v>
      </c>
      <c r="N378" s="1" t="s">
        <v>17</v>
      </c>
    </row>
    <row r="379" spans="1:14" x14ac:dyDescent="0.25">
      <c r="A379" s="10" t="s">
        <v>56</v>
      </c>
      <c r="B379" s="10" t="e">
        <f>COUNTIFS([10]RawData!$F$2:$F$593,"10", [10]RawData!$D$2:$D$593, "Filled")</f>
        <v>#VALUE!</v>
      </c>
      <c r="C379" s="10" t="e">
        <f>COUNTIFS([10]RawData!$F$2:$F$593,"10", [10]RawData!$D$2:$D$593, "Failed To Fill")</f>
        <v>#VALUE!</v>
      </c>
      <c r="D379" s="15" t="e">
        <f t="shared" si="10"/>
        <v>#VALUE!</v>
      </c>
      <c r="E379" s="10">
        <v>10</v>
      </c>
      <c r="F379" s="8" t="str">
        <f t="shared" si="11"/>
        <v>9/30/13 – 10/4/13</v>
      </c>
      <c r="J379" t="s">
        <v>56</v>
      </c>
      <c r="K379">
        <v>7</v>
      </c>
      <c r="L379">
        <v>1</v>
      </c>
      <c r="M379" s="1">
        <v>8</v>
      </c>
      <c r="N379" s="1" t="s">
        <v>18</v>
      </c>
    </row>
    <row r="380" spans="1:14" x14ac:dyDescent="0.25">
      <c r="A380" s="10" t="s">
        <v>56</v>
      </c>
      <c r="B380" s="10" t="e">
        <f>COUNTIFS([10]RawData!$F$2:$F$593,"11", [10]RawData!$D$2:$D$593, "Filled")</f>
        <v>#VALUE!</v>
      </c>
      <c r="C380" s="10" t="e">
        <f>COUNTIFS([10]RawData!$F$2:$F$593,"11", [10]RawData!$D$2:$D$593, "Failed To Fill")</f>
        <v>#VALUE!</v>
      </c>
      <c r="D380" s="15" t="e">
        <f t="shared" si="10"/>
        <v>#VALUE!</v>
      </c>
      <c r="E380" s="10">
        <v>11</v>
      </c>
      <c r="F380" s="8" t="str">
        <f t="shared" si="11"/>
        <v>10/7/13 – 10/8/13</v>
      </c>
      <c r="J380" t="s">
        <v>56</v>
      </c>
      <c r="K380">
        <v>4</v>
      </c>
      <c r="L380">
        <v>0</v>
      </c>
      <c r="M380" s="1">
        <v>4</v>
      </c>
      <c r="N380" s="1" t="s">
        <v>19</v>
      </c>
    </row>
    <row r="381" spans="1:14" x14ac:dyDescent="0.25">
      <c r="A381" s="10" t="s">
        <v>56</v>
      </c>
      <c r="B381" s="10" t="e">
        <f>COUNTIFS([10]RawData!$F$2:$F$593,"12", [10]RawData!$D$2:$D$593, "Filled")</f>
        <v>#VALUE!</v>
      </c>
      <c r="C381" s="10" t="e">
        <f>COUNTIFS([10]RawData!$F$2:$F$593,"12", [10]RawData!$D$2:$D$593, "Failed To Fill")</f>
        <v>#VALUE!</v>
      </c>
      <c r="D381" s="15" t="e">
        <f t="shared" si="10"/>
        <v>#VALUE!</v>
      </c>
      <c r="E381" s="10">
        <v>12</v>
      </c>
      <c r="F381" s="8" t="str">
        <f t="shared" si="11"/>
        <v>10/15/13 – 10/18/13</v>
      </c>
      <c r="J381" t="s">
        <v>56</v>
      </c>
      <c r="K381">
        <v>9</v>
      </c>
      <c r="L381">
        <v>0</v>
      </c>
      <c r="M381" s="1">
        <v>9</v>
      </c>
      <c r="N381" s="1" t="s">
        <v>20</v>
      </c>
    </row>
    <row r="382" spans="1:14" x14ac:dyDescent="0.25">
      <c r="A382" s="10" t="s">
        <v>56</v>
      </c>
      <c r="B382" s="10" t="e">
        <f>COUNTIFS([10]RawData!$F$2:$F$593,"13", [10]RawData!$D$2:$D$593, "Filled")</f>
        <v>#VALUE!</v>
      </c>
      <c r="C382" s="10" t="e">
        <f>COUNTIFS([10]RawData!$F$2:$F$593,"13", [10]RawData!$D$2:$D$593, "Failed To Fill")</f>
        <v>#VALUE!</v>
      </c>
      <c r="D382" s="15" t="e">
        <f t="shared" si="10"/>
        <v>#VALUE!</v>
      </c>
      <c r="E382" s="10">
        <v>13</v>
      </c>
      <c r="F382" s="8" t="str">
        <f t="shared" si="11"/>
        <v>10/21/13 – 10/25/13</v>
      </c>
      <c r="J382" t="s">
        <v>56</v>
      </c>
      <c r="K382">
        <v>15</v>
      </c>
      <c r="L382">
        <v>4</v>
      </c>
      <c r="M382" s="1">
        <v>19</v>
      </c>
      <c r="N382" s="1" t="s">
        <v>21</v>
      </c>
    </row>
    <row r="383" spans="1:14" x14ac:dyDescent="0.25">
      <c r="A383" s="10" t="s">
        <v>56</v>
      </c>
      <c r="B383" s="10" t="e">
        <f>COUNTIFS([10]RawData!$F$2:$F$593,"14", [10]RawData!$D$2:$D$593, "Filled")</f>
        <v>#VALUE!</v>
      </c>
      <c r="C383" s="10" t="e">
        <f>COUNTIFS([10]RawData!$F$2:$F$593,"14", [10]RawData!$D$2:$D$593, "Failed To Fill")</f>
        <v>#VALUE!</v>
      </c>
      <c r="D383" s="15" t="e">
        <f t="shared" si="10"/>
        <v>#VALUE!</v>
      </c>
      <c r="E383" s="10">
        <v>14</v>
      </c>
      <c r="F383" s="8" t="str">
        <f t="shared" si="11"/>
        <v>10/28/13 – 11/1/13</v>
      </c>
      <c r="J383" t="s">
        <v>56</v>
      </c>
      <c r="K383">
        <v>10</v>
      </c>
      <c r="L383">
        <v>2</v>
      </c>
      <c r="M383" s="1">
        <v>12</v>
      </c>
      <c r="N383" s="1" t="s">
        <v>22</v>
      </c>
    </row>
    <row r="384" spans="1:14" x14ac:dyDescent="0.25">
      <c r="A384" s="10" t="s">
        <v>56</v>
      </c>
      <c r="B384" s="10" t="e">
        <f>COUNTIFS([10]RawData!$F$2:$F$593,"15", [10]RawData!$D$2:$D$593, "Filled")</f>
        <v>#VALUE!</v>
      </c>
      <c r="C384" s="10" t="e">
        <f>COUNTIFS([10]RawData!$F$2:$F$593,"15", [10]RawData!$D$2:$D$593, "Failed To Fill")</f>
        <v>#VALUE!</v>
      </c>
      <c r="D384" s="15" t="e">
        <f t="shared" si="10"/>
        <v>#VALUE!</v>
      </c>
      <c r="E384" s="10">
        <v>15</v>
      </c>
      <c r="F384" s="8" t="str">
        <f t="shared" si="11"/>
        <v>11/4/13 – 11/8/13</v>
      </c>
      <c r="J384" t="s">
        <v>56</v>
      </c>
      <c r="K384">
        <v>9</v>
      </c>
      <c r="L384">
        <v>4</v>
      </c>
      <c r="M384" s="1">
        <v>13</v>
      </c>
      <c r="N384" s="1" t="s">
        <v>23</v>
      </c>
    </row>
    <row r="385" spans="1:14" x14ac:dyDescent="0.25">
      <c r="A385" s="10" t="s">
        <v>56</v>
      </c>
      <c r="B385" s="10" t="e">
        <f>COUNTIFS([10]RawData!$F$2:$F$593,"16", [10]RawData!$D$2:$D$593, "Filled")</f>
        <v>#VALUE!</v>
      </c>
      <c r="C385" s="10" t="e">
        <f>COUNTIFS([10]RawData!$F$2:$F$593,"16", [10]RawData!$D$2:$D$593, "Failed To Fill")</f>
        <v>#VALUE!</v>
      </c>
      <c r="D385" s="15" t="e">
        <f t="shared" si="10"/>
        <v>#VALUE!</v>
      </c>
      <c r="E385" s="10">
        <v>16</v>
      </c>
      <c r="F385" s="8" t="str">
        <f t="shared" si="11"/>
        <v>11/12/13 – 11/15/13</v>
      </c>
      <c r="J385" t="s">
        <v>56</v>
      </c>
      <c r="K385">
        <v>14</v>
      </c>
      <c r="L385">
        <v>3</v>
      </c>
      <c r="M385" s="1">
        <v>17</v>
      </c>
      <c r="N385" s="1" t="s">
        <v>24</v>
      </c>
    </row>
    <row r="386" spans="1:14" x14ac:dyDescent="0.25">
      <c r="A386" s="10" t="s">
        <v>56</v>
      </c>
      <c r="B386" s="10" t="e">
        <f>COUNTIFS([10]RawData!$F$2:$F$593,"17", [10]RawData!$D$2:$D$593, "Filled")</f>
        <v>#VALUE!</v>
      </c>
      <c r="C386" s="10" t="e">
        <f>COUNTIFS([10]RawData!$F$2:$F$593,"17", [10]RawData!$D$2:$D$593, "Failed To Fill")</f>
        <v>#VALUE!</v>
      </c>
      <c r="D386" s="15" t="e">
        <f t="shared" si="10"/>
        <v>#VALUE!</v>
      </c>
      <c r="E386" s="10">
        <v>17</v>
      </c>
      <c r="F386" s="8" t="str">
        <f t="shared" si="11"/>
        <v>11/18/13 – 11/22/13</v>
      </c>
      <c r="J386" t="s">
        <v>56</v>
      </c>
      <c r="K386">
        <v>16</v>
      </c>
      <c r="L386">
        <v>7</v>
      </c>
      <c r="M386" s="1">
        <v>23</v>
      </c>
      <c r="N386" s="1" t="s">
        <v>25</v>
      </c>
    </row>
    <row r="387" spans="1:14" x14ac:dyDescent="0.25">
      <c r="A387" s="10" t="s">
        <v>56</v>
      </c>
      <c r="B387" s="10" t="e">
        <f>COUNTIFS([10]RawData!$F$2:$F$593,"18", [10]RawData!$D$2:$D$593, "Filled")</f>
        <v>#VALUE!</v>
      </c>
      <c r="C387" s="10" t="e">
        <f>COUNTIFS([10]RawData!$F$2:$F$593,"18", [10]RawData!$D$2:$D$593, "Failed To Fill")</f>
        <v>#VALUE!</v>
      </c>
      <c r="D387" s="15" t="e">
        <f t="shared" si="10"/>
        <v>#VALUE!</v>
      </c>
      <c r="E387" s="10">
        <v>18</v>
      </c>
      <c r="F387" s="8" t="str">
        <f t="shared" si="11"/>
        <v>11/25/13 – 11/27/13</v>
      </c>
      <c r="J387" t="s">
        <v>56</v>
      </c>
      <c r="K387">
        <v>9</v>
      </c>
      <c r="L387">
        <v>0</v>
      </c>
      <c r="M387" s="1">
        <v>9</v>
      </c>
      <c r="N387" s="1" t="s">
        <v>26</v>
      </c>
    </row>
    <row r="388" spans="1:14" x14ac:dyDescent="0.25">
      <c r="A388" s="10" t="s">
        <v>56</v>
      </c>
      <c r="B388" s="10" t="e">
        <f>COUNTIFS([10]RawData!$F$2:$F$593,"19", [10]RawData!$D$2:$D$593, "Filled")</f>
        <v>#VALUE!</v>
      </c>
      <c r="C388" s="10" t="e">
        <f>COUNTIFS([10]RawData!$F$2:$F$593,"19", [10]RawData!$D$2:$D$593, "Failed To Fill")</f>
        <v>#VALUE!</v>
      </c>
      <c r="D388" s="15" t="e">
        <f t="shared" si="10"/>
        <v>#VALUE!</v>
      </c>
      <c r="E388" s="10">
        <v>19</v>
      </c>
      <c r="F388" s="8" t="str">
        <f t="shared" si="11"/>
        <v>12/2/13 – 12/6/13</v>
      </c>
      <c r="J388" t="s">
        <v>56</v>
      </c>
      <c r="K388">
        <v>24</v>
      </c>
      <c r="L388">
        <v>4</v>
      </c>
      <c r="M388" s="1">
        <v>28</v>
      </c>
      <c r="N388" s="1" t="s">
        <v>27</v>
      </c>
    </row>
    <row r="389" spans="1:14" x14ac:dyDescent="0.25">
      <c r="A389" s="10" t="s">
        <v>56</v>
      </c>
      <c r="B389" s="10" t="e">
        <f>COUNTIFS([10]RawData!$F$2:$F$593,"20", [10]RawData!$D$2:$D$593, "Filled")</f>
        <v>#VALUE!</v>
      </c>
      <c r="C389" s="10" t="e">
        <f>COUNTIFS([10]RawData!$F$2:$F$593,"20", [10]RawData!$D$2:$D$593, "Failed To Fill")</f>
        <v>#VALUE!</v>
      </c>
      <c r="D389" s="15" t="e">
        <f t="shared" si="10"/>
        <v>#VALUE!</v>
      </c>
      <c r="E389" s="10">
        <v>20</v>
      </c>
      <c r="F389" s="8" t="str">
        <f t="shared" si="11"/>
        <v>12/9/13 – 12/13/13</v>
      </c>
      <c r="J389" t="s">
        <v>56</v>
      </c>
      <c r="K389">
        <v>20</v>
      </c>
      <c r="L389">
        <v>3</v>
      </c>
      <c r="M389" s="1">
        <v>23</v>
      </c>
      <c r="N389" s="1" t="s">
        <v>28</v>
      </c>
    </row>
    <row r="390" spans="1:14" x14ac:dyDescent="0.25">
      <c r="A390" s="10" t="s">
        <v>56</v>
      </c>
      <c r="B390" s="10" t="e">
        <f>COUNTIFS([10]RawData!$F$2:$F$593,"21", [10]RawData!$D$2:$D$593, "Filled")</f>
        <v>#VALUE!</v>
      </c>
      <c r="C390" s="10" t="e">
        <f>COUNTIFS([10]RawData!$F$2:$F$593,"21", [10]RawData!$D$2:$D$593, "Failed To Fill")</f>
        <v>#VALUE!</v>
      </c>
      <c r="D390" s="15" t="e">
        <f t="shared" si="10"/>
        <v>#VALUE!</v>
      </c>
      <c r="E390" s="10">
        <v>21</v>
      </c>
      <c r="F390" s="8" t="str">
        <f t="shared" si="11"/>
        <v>12/16/13 – 12/19/13</v>
      </c>
      <c r="J390" t="s">
        <v>56</v>
      </c>
      <c r="K390">
        <v>6</v>
      </c>
      <c r="L390">
        <v>0</v>
      </c>
      <c r="M390" s="1">
        <v>6</v>
      </c>
      <c r="N390" s="1" t="s">
        <v>29</v>
      </c>
    </row>
    <row r="391" spans="1:14" x14ac:dyDescent="0.25">
      <c r="A391" s="10" t="s">
        <v>56</v>
      </c>
      <c r="B391" s="10" t="e">
        <f>COUNTIFS([10]RawData!$F$2:$F$593,"22", [10]RawData!$D$2:$D$593, "Filled")</f>
        <v>#VALUE!</v>
      </c>
      <c r="C391" s="10" t="e">
        <f>COUNTIFS([10]RawData!$F$2:$F$593,"22", [10]RawData!$D$2:$D$593, "Failed To Fill")</f>
        <v>#VALUE!</v>
      </c>
      <c r="D391" s="15" t="e">
        <f t="shared" si="10"/>
        <v>#VALUE!</v>
      </c>
      <c r="E391" s="10">
        <v>22</v>
      </c>
      <c r="F391" s="8" t="str">
        <f t="shared" si="11"/>
        <v>Winter Break</v>
      </c>
      <c r="J391" t="s">
        <v>56</v>
      </c>
      <c r="K391">
        <v>0</v>
      </c>
      <c r="L391">
        <v>0</v>
      </c>
      <c r="M391" s="1">
        <v>0</v>
      </c>
      <c r="N391" s="1" t="s">
        <v>30</v>
      </c>
    </row>
    <row r="392" spans="1:14" x14ac:dyDescent="0.25">
      <c r="A392" s="10" t="s">
        <v>56</v>
      </c>
      <c r="B392" s="10" t="e">
        <f>COUNTIFS([10]RawData!$F$2:$F$593,"23", [10]RawData!$D$2:$D$593, "Filled")</f>
        <v>#VALUE!</v>
      </c>
      <c r="C392" s="10" t="e">
        <f>COUNTIFS([10]RawData!$F$2:$F$593,"23", [10]RawData!$D$2:$D$593, "Failed To Fill")</f>
        <v>#VALUE!</v>
      </c>
      <c r="D392" s="15" t="e">
        <f t="shared" si="10"/>
        <v>#VALUE!</v>
      </c>
      <c r="E392" s="10">
        <v>23</v>
      </c>
      <c r="F392" s="8" t="str">
        <f t="shared" si="11"/>
        <v>1/6/14 – 1/10/14</v>
      </c>
      <c r="J392" t="s">
        <v>56</v>
      </c>
      <c r="K392">
        <v>15</v>
      </c>
      <c r="L392">
        <v>0</v>
      </c>
      <c r="M392" s="1">
        <v>15</v>
      </c>
      <c r="N392" s="1" t="s">
        <v>31</v>
      </c>
    </row>
    <row r="393" spans="1:14" x14ac:dyDescent="0.25">
      <c r="A393" s="10" t="s">
        <v>56</v>
      </c>
      <c r="B393" s="10" t="e">
        <f>COUNTIFS([10]RawData!$F$2:$F$593,"24", [10]RawData!$D$2:$D$593, "Filled")</f>
        <v>#VALUE!</v>
      </c>
      <c r="C393" s="10" t="e">
        <f>COUNTIFS([10]RawData!$F$2:$F$593,"24", [10]RawData!$D$2:$D$593, "Failed To Fill")</f>
        <v>#VALUE!</v>
      </c>
      <c r="D393" s="15" t="e">
        <f t="shared" si="10"/>
        <v>#VALUE!</v>
      </c>
      <c r="E393" s="10">
        <v>24</v>
      </c>
      <c r="F393" s="8" t="str">
        <f t="shared" si="11"/>
        <v>1/13/14 – 1/17/14</v>
      </c>
      <c r="J393" t="s">
        <v>56</v>
      </c>
      <c r="K393">
        <v>30</v>
      </c>
      <c r="L393">
        <v>1</v>
      </c>
      <c r="M393" s="1">
        <v>31</v>
      </c>
      <c r="N393" s="1" t="s">
        <v>32</v>
      </c>
    </row>
    <row r="394" spans="1:14" x14ac:dyDescent="0.25">
      <c r="A394" s="10" t="s">
        <v>56</v>
      </c>
      <c r="B394" s="10" t="e">
        <f>COUNTIFS([10]RawData!$F$2:$F$593,"25", [10]RawData!$D$2:$D$593, "Filled")</f>
        <v>#VALUE!</v>
      </c>
      <c r="C394" s="10" t="e">
        <f>COUNTIFS([10]RawData!$F$2:$F$593,"25", [10]RawData!$D$2:$D$593, "Failed To Fill")</f>
        <v>#VALUE!</v>
      </c>
      <c r="D394" s="15" t="e">
        <f t="shared" si="10"/>
        <v>#VALUE!</v>
      </c>
      <c r="E394" s="10">
        <v>25</v>
      </c>
      <c r="F394" s="8" t="str">
        <f t="shared" si="11"/>
        <v>1/21/14 – 1/24/14</v>
      </c>
      <c r="J394" t="s">
        <v>56</v>
      </c>
      <c r="K394">
        <v>22</v>
      </c>
      <c r="L394">
        <v>0</v>
      </c>
      <c r="M394" s="1">
        <v>22</v>
      </c>
      <c r="N394" s="1" t="s">
        <v>33</v>
      </c>
    </row>
    <row r="395" spans="1:14" x14ac:dyDescent="0.25">
      <c r="A395" s="10" t="s">
        <v>56</v>
      </c>
      <c r="B395" s="10" t="e">
        <f>COUNTIFS([10]RawData!$F$2:$F$593,"26", [10]RawData!$D$2:$D$593, "Filled")</f>
        <v>#VALUE!</v>
      </c>
      <c r="C395" s="10" t="e">
        <f>COUNTIFS([10]RawData!$F$2:$F$593,"26", [10]RawData!$D$2:$D$593, "Failed To Fill")</f>
        <v>#VALUE!</v>
      </c>
      <c r="D395" s="15" t="e">
        <f t="shared" si="10"/>
        <v>#VALUE!</v>
      </c>
      <c r="E395" s="10">
        <v>26</v>
      </c>
      <c r="F395" s="8" t="str">
        <f t="shared" si="11"/>
        <v>1/27/14 – 1/31/14</v>
      </c>
      <c r="J395" t="s">
        <v>56</v>
      </c>
      <c r="K395">
        <v>22</v>
      </c>
      <c r="L395">
        <v>3</v>
      </c>
      <c r="M395" s="1">
        <v>25</v>
      </c>
      <c r="N395" s="1" t="s">
        <v>34</v>
      </c>
    </row>
    <row r="396" spans="1:14" x14ac:dyDescent="0.25">
      <c r="A396" s="10" t="s">
        <v>56</v>
      </c>
      <c r="B396" s="10" t="e">
        <f>COUNTIFS([10]RawData!$F$2:$F$593,"27", [10]RawData!$D$2:$D$593, "Filled")</f>
        <v>#VALUE!</v>
      </c>
      <c r="C396" s="10" t="e">
        <f>COUNTIFS([10]RawData!$F$2:$F$593,"27", [10]RawData!$D$2:$D$593, "Failed To Fill")</f>
        <v>#VALUE!</v>
      </c>
      <c r="D396" s="15" t="e">
        <f t="shared" si="10"/>
        <v>#VALUE!</v>
      </c>
      <c r="E396" s="10">
        <v>27</v>
      </c>
      <c r="F396" s="8" t="str">
        <f t="shared" si="11"/>
        <v xml:space="preserve"> 2/3/14 – 2/7/14</v>
      </c>
      <c r="J396" t="s">
        <v>56</v>
      </c>
      <c r="K396">
        <v>16</v>
      </c>
      <c r="L396">
        <v>11</v>
      </c>
      <c r="M396" s="1">
        <v>27</v>
      </c>
      <c r="N396" s="1" t="s">
        <v>35</v>
      </c>
    </row>
    <row r="397" spans="1:14" x14ac:dyDescent="0.25">
      <c r="A397" s="10" t="s">
        <v>56</v>
      </c>
      <c r="B397" s="10" t="e">
        <f>COUNTIFS([10]RawData!$F$2:$F$593,"28", [10]RawData!$D$2:$D$593, "Filled")</f>
        <v>#VALUE!</v>
      </c>
      <c r="C397" s="10" t="e">
        <f>COUNTIFS([10]RawData!$F$2:$F$593,"28", [10]RawData!$D$2:$D$593, "Failed To Fill")</f>
        <v>#VALUE!</v>
      </c>
      <c r="D397" s="15" t="e">
        <f t="shared" si="10"/>
        <v>#VALUE!</v>
      </c>
      <c r="E397" s="10">
        <v>28</v>
      </c>
      <c r="F397" s="8" t="str">
        <f t="shared" si="11"/>
        <v xml:space="preserve"> 2/10/14 – 2/14/14</v>
      </c>
      <c r="J397" t="s">
        <v>56</v>
      </c>
      <c r="K397">
        <v>15</v>
      </c>
      <c r="L397">
        <v>4</v>
      </c>
      <c r="M397" s="1">
        <v>19</v>
      </c>
      <c r="N397" s="1" t="s">
        <v>36</v>
      </c>
    </row>
    <row r="398" spans="1:14" x14ac:dyDescent="0.25">
      <c r="A398" s="10" t="s">
        <v>56</v>
      </c>
      <c r="B398" s="10" t="e">
        <f>COUNTIFS([10]RawData!$F$2:$F$593,"29", [10]RawData!$D$2:$D$593, "Filled")</f>
        <v>#VALUE!</v>
      </c>
      <c r="C398" s="10" t="e">
        <f>COUNTIFS([10]RawData!$F$2:$F$593,"29", [10]RawData!$D$2:$D$593, "Failed To Fill")</f>
        <v>#VALUE!</v>
      </c>
      <c r="D398" s="15" t="e">
        <f t="shared" si="10"/>
        <v>#VALUE!</v>
      </c>
      <c r="E398" s="10">
        <v>29</v>
      </c>
      <c r="F398" s="8" t="str">
        <f t="shared" si="11"/>
        <v xml:space="preserve"> 2/17/14 – 2/19/14</v>
      </c>
      <c r="J398" t="s">
        <v>56</v>
      </c>
      <c r="K398">
        <v>17</v>
      </c>
      <c r="L398">
        <v>8</v>
      </c>
      <c r="M398" s="1">
        <v>25</v>
      </c>
      <c r="N398" s="1" t="s">
        <v>37</v>
      </c>
    </row>
    <row r="399" spans="1:14" x14ac:dyDescent="0.25">
      <c r="A399" s="10" t="s">
        <v>56</v>
      </c>
      <c r="B399" s="10" t="e">
        <f>COUNTIFS([10]RawData!$F$2:$F$593,"30", [10]RawData!$D$2:$D$593, "Filled")</f>
        <v>#VALUE!</v>
      </c>
      <c r="C399" s="10" t="e">
        <f>COUNTIFS([10]RawData!$F$2:$F$593,"30", [10]RawData!$D$2:$D$593, "Failed To Fill")</f>
        <v>#VALUE!</v>
      </c>
      <c r="D399" s="15" t="e">
        <f t="shared" si="10"/>
        <v>#VALUE!</v>
      </c>
      <c r="E399" s="10">
        <v>30</v>
      </c>
      <c r="F399" s="8" t="str">
        <f t="shared" si="11"/>
        <v xml:space="preserve"> 2/24/14 – 2/28/14</v>
      </c>
      <c r="J399" t="s">
        <v>56</v>
      </c>
      <c r="K399">
        <v>15</v>
      </c>
      <c r="L399">
        <v>1</v>
      </c>
      <c r="M399" s="1">
        <v>16</v>
      </c>
      <c r="N399" s="1" t="s">
        <v>38</v>
      </c>
    </row>
    <row r="400" spans="1:14" x14ac:dyDescent="0.25">
      <c r="A400" s="10" t="s">
        <v>56</v>
      </c>
      <c r="B400" s="10" t="e">
        <f>COUNTIFS([10]RawData!$F$2:$F$593,"31", [10]RawData!$D$2:$D$593, "Filled")</f>
        <v>#VALUE!</v>
      </c>
      <c r="C400" s="10" t="e">
        <f>COUNTIFS([10]RawData!$F$2:$F$593,"31", [10]RawData!$D$2:$D$593, "Failed To Fill")</f>
        <v>#VALUE!</v>
      </c>
      <c r="D400" s="15" t="e">
        <f t="shared" si="10"/>
        <v>#VALUE!</v>
      </c>
      <c r="E400" s="10">
        <v>31</v>
      </c>
      <c r="F400" s="8" t="str">
        <f t="shared" si="11"/>
        <v xml:space="preserve"> 3/3/14 – 3/7/14</v>
      </c>
      <c r="J400" t="s">
        <v>56</v>
      </c>
      <c r="K400">
        <v>19</v>
      </c>
      <c r="L400">
        <v>5</v>
      </c>
      <c r="M400" s="1">
        <v>24</v>
      </c>
      <c r="N400" s="1" t="s">
        <v>40</v>
      </c>
    </row>
    <row r="401" spans="1:14" x14ac:dyDescent="0.25">
      <c r="A401" s="10" t="s">
        <v>56</v>
      </c>
      <c r="B401" s="10" t="e">
        <f>COUNTIFS([10]RawData!$F$2:$F$593,"32", [10]RawData!$D$2:$D$593, "Filled")</f>
        <v>#VALUE!</v>
      </c>
      <c r="C401" s="10" t="e">
        <f>COUNTIFS([10]RawData!$F$2:$F$593,"32", [10]RawData!$D$2:$D$593, "Failed To Fill")</f>
        <v>#VALUE!</v>
      </c>
      <c r="D401" s="15" t="e">
        <f t="shared" si="10"/>
        <v>#VALUE!</v>
      </c>
      <c r="E401" s="10">
        <v>32</v>
      </c>
      <c r="F401" s="8" t="str">
        <f t="shared" si="11"/>
        <v xml:space="preserve"> 3/10/14 – 3/13/14</v>
      </c>
      <c r="J401" t="s">
        <v>56</v>
      </c>
      <c r="K401">
        <v>25</v>
      </c>
      <c r="L401">
        <v>2</v>
      </c>
      <c r="M401" s="1">
        <v>27</v>
      </c>
      <c r="N401" s="1" t="s">
        <v>41</v>
      </c>
    </row>
    <row r="402" spans="1:14" x14ac:dyDescent="0.25">
      <c r="A402" s="10" t="s">
        <v>56</v>
      </c>
      <c r="B402" s="10" t="e">
        <f>COUNTIFS([10]RawData!$F$2:$F$593,"33", [10]RawData!$D$2:$D$593, "Filled")</f>
        <v>#VALUE!</v>
      </c>
      <c r="C402" s="10" t="e">
        <f>COUNTIFS([10]RawData!$F$2:$F$593,"33", [10]RawData!$D$2:$D$593, "Failed To Fill")</f>
        <v>#VALUE!</v>
      </c>
      <c r="D402" s="15" t="e">
        <f t="shared" si="10"/>
        <v>#VALUE!</v>
      </c>
      <c r="E402" s="10">
        <v>33</v>
      </c>
      <c r="F402" s="8" t="str">
        <f t="shared" si="11"/>
        <v xml:space="preserve"> 3/17/14 – 3/21/14</v>
      </c>
      <c r="J402" t="s">
        <v>56</v>
      </c>
      <c r="K402">
        <v>19</v>
      </c>
      <c r="L402">
        <v>3</v>
      </c>
      <c r="M402" s="1">
        <v>22</v>
      </c>
      <c r="N402" s="1" t="s">
        <v>42</v>
      </c>
    </row>
    <row r="403" spans="1:14" x14ac:dyDescent="0.25">
      <c r="A403" s="10" t="s">
        <v>56</v>
      </c>
      <c r="B403" s="10" t="e">
        <f>COUNTIFS([10]RawData!$F$2:$F$593,"34", [10]RawData!$D$2:$D$593, "Filled")</f>
        <v>#VALUE!</v>
      </c>
      <c r="C403" s="10" t="e">
        <f>COUNTIFS([10]RawData!$F$2:$F$593,"34", [10]RawData!$D$2:$D$593, "Failed To Fill")</f>
        <v>#VALUE!</v>
      </c>
      <c r="D403" s="15" t="e">
        <f t="shared" si="10"/>
        <v>#VALUE!</v>
      </c>
      <c r="E403" s="10">
        <v>34</v>
      </c>
      <c r="F403" s="8" t="str">
        <f t="shared" si="11"/>
        <v xml:space="preserve"> 3/24/14 – 3/28/14</v>
      </c>
      <c r="J403" t="s">
        <v>56</v>
      </c>
      <c r="K403">
        <v>25</v>
      </c>
      <c r="L403">
        <v>8</v>
      </c>
      <c r="M403" s="1">
        <v>33</v>
      </c>
      <c r="N403" s="1" t="s">
        <v>43</v>
      </c>
    </row>
    <row r="404" spans="1:14" x14ac:dyDescent="0.25">
      <c r="A404" s="10" t="s">
        <v>56</v>
      </c>
      <c r="B404" s="10" t="e">
        <f>COUNTIFS([10]RawData!$F$2:$F$593,"35", [10]RawData!$D$2:$D$593, "Filled")</f>
        <v>#VALUE!</v>
      </c>
      <c r="C404" s="10" t="e">
        <f>COUNTIFS([10]RawData!$F$2:$F$593,"35", [10]RawData!$D$2:$D$593, "Failed To Fill")</f>
        <v>#VALUE!</v>
      </c>
      <c r="D404" s="15" t="e">
        <f t="shared" si="10"/>
        <v>#VALUE!</v>
      </c>
      <c r="E404" s="10">
        <v>35</v>
      </c>
      <c r="F404" s="8" t="str">
        <f t="shared" si="11"/>
        <v xml:space="preserve"> 3/31/14 – 4/4/14</v>
      </c>
      <c r="J404" t="s">
        <v>56</v>
      </c>
      <c r="K404">
        <v>30</v>
      </c>
      <c r="L404">
        <v>4</v>
      </c>
      <c r="M404" s="1">
        <v>34</v>
      </c>
      <c r="N404" s="1" t="s">
        <v>44</v>
      </c>
    </row>
    <row r="405" spans="1:14" x14ac:dyDescent="0.25">
      <c r="A405" s="10" t="s">
        <v>56</v>
      </c>
      <c r="B405" s="10" t="e">
        <f>COUNTIFS([10]RawData!$F$2:$F$593,"36", [10]RawData!$D$2:$D$593, "Filled")</f>
        <v>#VALUE!</v>
      </c>
      <c r="C405" s="10" t="e">
        <f>COUNTIFS([10]RawData!$F$2:$F$593,"36", [10]RawData!$D$2:$D$593, "Failed To Fill")</f>
        <v>#VALUE!</v>
      </c>
      <c r="D405" s="15" t="e">
        <f t="shared" si="10"/>
        <v>#VALUE!</v>
      </c>
      <c r="E405" s="10">
        <v>36</v>
      </c>
      <c r="F405" s="8" t="str">
        <f t="shared" si="11"/>
        <v xml:space="preserve"> 4/7/14 – 4/11/14</v>
      </c>
      <c r="J405" t="s">
        <v>56</v>
      </c>
      <c r="K405">
        <v>27</v>
      </c>
      <c r="L405">
        <v>1</v>
      </c>
      <c r="M405" s="1">
        <v>28</v>
      </c>
      <c r="N405" s="1" t="s">
        <v>45</v>
      </c>
    </row>
    <row r="406" spans="1:14" x14ac:dyDescent="0.25">
      <c r="A406" s="10" t="s">
        <v>57</v>
      </c>
      <c r="B406" s="15" t="e">
        <f>COUNTIFS([11]RawData!$F$2:$F$243,"1", [11]RawData!$D$2:$D$243, "Filled")</f>
        <v>#VALUE!</v>
      </c>
      <c r="C406" s="15" t="e">
        <f>COUNTIFS([11]RawData!$F$2:$F$243,"1", [11]RawData!$D$2:$D$243, "Failed To Fill")</f>
        <v>#VALUE!</v>
      </c>
      <c r="D406" s="15" t="e">
        <f t="shared" si="10"/>
        <v>#VALUE!</v>
      </c>
      <c r="E406" s="10">
        <v>1</v>
      </c>
      <c r="F406" s="8" t="str">
        <f t="shared" si="11"/>
        <v>7/29/13 – 8/2/13</v>
      </c>
      <c r="J406" t="s">
        <v>57</v>
      </c>
      <c r="K406">
        <v>0</v>
      </c>
      <c r="L406">
        <v>1</v>
      </c>
      <c r="M406" s="1">
        <v>1</v>
      </c>
      <c r="N406" s="1" t="s">
        <v>9</v>
      </c>
    </row>
    <row r="407" spans="1:14" x14ac:dyDescent="0.25">
      <c r="A407" s="10" t="s">
        <v>57</v>
      </c>
      <c r="B407" s="15" t="e">
        <f>COUNTIFS([11]RawData!$F$2:$F$243,"2", [11]RawData!$D$2:$D$243, "Filled")</f>
        <v>#VALUE!</v>
      </c>
      <c r="C407" s="10" t="e">
        <f>COUNTIFS([11]RawData!$F$2:$F$243,"2", [11]RawData!$D$2:$D$243, "Failed To Fill")</f>
        <v>#VALUE!</v>
      </c>
      <c r="D407" s="15" t="e">
        <f t="shared" si="10"/>
        <v>#VALUE!</v>
      </c>
      <c r="E407" s="10">
        <v>2</v>
      </c>
      <c r="F407" s="8" t="str">
        <f t="shared" si="11"/>
        <v>8/5/13 – 8/9/13</v>
      </c>
      <c r="J407" t="s">
        <v>57</v>
      </c>
      <c r="K407">
        <v>3</v>
      </c>
      <c r="L407">
        <v>0</v>
      </c>
      <c r="M407" s="1">
        <v>3</v>
      </c>
      <c r="N407" s="1" t="s">
        <v>10</v>
      </c>
    </row>
    <row r="408" spans="1:14" x14ac:dyDescent="0.25">
      <c r="A408" s="10" t="s">
        <v>57</v>
      </c>
      <c r="B408" s="15" t="e">
        <f>COUNTIFS([11]RawData!$F$2:$F$243,"3", [11]RawData!$D$2:$D$243, "Filled")</f>
        <v>#VALUE!</v>
      </c>
      <c r="C408" s="10" t="e">
        <f>COUNTIFS([11]RawData!$F$2:$F$243,"3", [11]RawData!$D$2:$D$243, "Failed To Fill")</f>
        <v>#VALUE!</v>
      </c>
      <c r="D408" s="15" t="e">
        <f t="shared" si="10"/>
        <v>#VALUE!</v>
      </c>
      <c r="E408" s="10">
        <v>3</v>
      </c>
      <c r="F408" s="8" t="str">
        <f t="shared" si="11"/>
        <v>8/12/13 – 8/16/13</v>
      </c>
      <c r="J408" t="s">
        <v>57</v>
      </c>
      <c r="K408">
        <v>0</v>
      </c>
      <c r="L408">
        <v>0</v>
      </c>
      <c r="M408" s="1">
        <v>0</v>
      </c>
      <c r="N408" s="1" t="s">
        <v>11</v>
      </c>
    </row>
    <row r="409" spans="1:14" x14ac:dyDescent="0.25">
      <c r="A409" s="10" t="s">
        <v>57</v>
      </c>
      <c r="B409" s="10" t="e">
        <f>COUNTIFS([11]RawData!$F$2:$F$243,"4", [11]RawData!$D$2:$D$243, "Filled")</f>
        <v>#VALUE!</v>
      </c>
      <c r="C409" s="10" t="e">
        <f>COUNTIFS([11]RawData!$F$2:$F$243,"4", [11]RawData!$D$2:$D$243, "Failed To Fill")</f>
        <v>#VALUE!</v>
      </c>
      <c r="D409" s="15" t="e">
        <f t="shared" si="10"/>
        <v>#VALUE!</v>
      </c>
      <c r="E409" s="10">
        <v>4</v>
      </c>
      <c r="F409" s="8" t="str">
        <f t="shared" si="11"/>
        <v>8/19/13 – 8/23/13</v>
      </c>
      <c r="J409" t="s">
        <v>57</v>
      </c>
      <c r="K409">
        <v>1</v>
      </c>
      <c r="L409">
        <v>0</v>
      </c>
      <c r="M409" s="1">
        <v>1</v>
      </c>
      <c r="N409" s="1" t="s">
        <v>12</v>
      </c>
    </row>
    <row r="410" spans="1:14" x14ac:dyDescent="0.25">
      <c r="A410" s="10" t="s">
        <v>57</v>
      </c>
      <c r="B410" s="10" t="e">
        <f>COUNTIFS([11]RawData!$F$2:$F$243,"5", [11]RawData!$D$2:$D$243, "Filled")</f>
        <v>#VALUE!</v>
      </c>
      <c r="C410" s="10" t="e">
        <f>COUNTIFS([11]RawData!$F$2:$F$243,"5", [11]RawData!$D$2:$D$243, "Failed To Fill")</f>
        <v>#VALUE!</v>
      </c>
      <c r="D410" s="15" t="e">
        <f t="shared" si="10"/>
        <v>#VALUE!</v>
      </c>
      <c r="E410" s="10">
        <v>5</v>
      </c>
      <c r="F410" s="8" t="str">
        <f t="shared" si="11"/>
        <v>8/26/13 – 8/30/13</v>
      </c>
      <c r="J410" t="s">
        <v>57</v>
      </c>
      <c r="K410">
        <v>0</v>
      </c>
      <c r="L410">
        <v>0</v>
      </c>
      <c r="M410" s="1">
        <v>0</v>
      </c>
      <c r="N410" s="1" t="s">
        <v>13</v>
      </c>
    </row>
    <row r="411" spans="1:14" x14ac:dyDescent="0.25">
      <c r="A411" s="10" t="s">
        <v>57</v>
      </c>
      <c r="B411" s="10" t="e">
        <f>COUNTIFS([11]RawData!$F$2:$F$243,"6", [11]RawData!$D$2:$D$243, "Filled")</f>
        <v>#VALUE!</v>
      </c>
      <c r="C411" s="10" t="e">
        <f>COUNTIFS([11]RawData!$F$2:$F$243,"6", [11]RawData!$D$2:$D$243, "Failed To Fill")</f>
        <v>#VALUE!</v>
      </c>
      <c r="D411" s="15" t="e">
        <f t="shared" si="10"/>
        <v>#VALUE!</v>
      </c>
      <c r="E411" s="10">
        <v>6</v>
      </c>
      <c r="F411" s="8" t="str">
        <f t="shared" si="11"/>
        <v>9/3/13 – 9/6/13</v>
      </c>
      <c r="J411" t="s">
        <v>57</v>
      </c>
      <c r="K411">
        <v>2</v>
      </c>
      <c r="L411">
        <v>0</v>
      </c>
      <c r="M411" s="1">
        <v>2</v>
      </c>
      <c r="N411" s="1" t="s">
        <v>14</v>
      </c>
    </row>
    <row r="412" spans="1:14" x14ac:dyDescent="0.25">
      <c r="A412" s="10" t="s">
        <v>57</v>
      </c>
      <c r="B412" s="10" t="e">
        <f>COUNTIFS([11]RawData!$F$2:$F$243,"7", [11]RawData!$D$2:$D$243, "Filled")</f>
        <v>#VALUE!</v>
      </c>
      <c r="C412" s="10" t="e">
        <f>COUNTIFS([11]RawData!$F$2:$F$243,"7", [11]RawData!$D$2:$D$243, "Failed To Fill")</f>
        <v>#VALUE!</v>
      </c>
      <c r="D412" s="15" t="e">
        <f t="shared" si="10"/>
        <v>#VALUE!</v>
      </c>
      <c r="E412" s="10">
        <v>7</v>
      </c>
      <c r="F412" s="8" t="str">
        <f t="shared" si="11"/>
        <v>9/9/13 – 9/13/13</v>
      </c>
      <c r="J412" t="s">
        <v>57</v>
      </c>
      <c r="K412">
        <v>4</v>
      </c>
      <c r="L412">
        <v>0</v>
      </c>
      <c r="M412" s="1">
        <v>4</v>
      </c>
      <c r="N412" s="1" t="s">
        <v>15</v>
      </c>
    </row>
    <row r="413" spans="1:14" x14ac:dyDescent="0.25">
      <c r="A413" s="10" t="s">
        <v>57</v>
      </c>
      <c r="B413" s="16" t="e">
        <f>COUNTIFS([11]RawData!$F$2:$F$243,"8", [11]RawData!$D$2:$D$243, "Filled")</f>
        <v>#VALUE!</v>
      </c>
      <c r="C413" s="16" t="e">
        <f>COUNTIFS([11]RawData!$F$2:$F$243,"8", [11]RawData!$D$2:$D$243, "Failed To Fill")</f>
        <v>#VALUE!</v>
      </c>
      <c r="D413" s="15" t="e">
        <f t="shared" si="10"/>
        <v>#VALUE!</v>
      </c>
      <c r="E413" s="10">
        <v>8</v>
      </c>
      <c r="F413" s="8" t="str">
        <f t="shared" si="11"/>
        <v>9/16/13 – 9/20/13</v>
      </c>
      <c r="J413" t="s">
        <v>57</v>
      </c>
      <c r="K413">
        <v>2</v>
      </c>
      <c r="L413">
        <v>2</v>
      </c>
      <c r="M413" s="1">
        <v>4</v>
      </c>
      <c r="N413" s="1" t="s">
        <v>16</v>
      </c>
    </row>
    <row r="414" spans="1:14" x14ac:dyDescent="0.25">
      <c r="A414" s="10" t="s">
        <v>57</v>
      </c>
      <c r="B414" s="10" t="e">
        <f>COUNTIFS([11]RawData!$F$2:$F$243,"9", [11]RawData!$D$2:$D$243, "Filled")</f>
        <v>#VALUE!</v>
      </c>
      <c r="C414" s="10" t="e">
        <f>COUNTIFS([11]RawData!$F$2:$F$243,"9", [11]RawData!$D$2:$D$243, "Failed To Fill")</f>
        <v>#VALUE!</v>
      </c>
      <c r="D414" s="15" t="e">
        <f t="shared" si="10"/>
        <v>#VALUE!</v>
      </c>
      <c r="E414" s="10">
        <v>9</v>
      </c>
      <c r="F414" s="8" t="str">
        <f t="shared" si="11"/>
        <v>9/23/13 – 9/27/13</v>
      </c>
      <c r="J414" t="s">
        <v>57</v>
      </c>
      <c r="K414">
        <v>9</v>
      </c>
      <c r="L414">
        <v>1</v>
      </c>
      <c r="M414" s="1">
        <v>10</v>
      </c>
      <c r="N414" s="1" t="s">
        <v>17</v>
      </c>
    </row>
    <row r="415" spans="1:14" x14ac:dyDescent="0.25">
      <c r="A415" s="10" t="s">
        <v>57</v>
      </c>
      <c r="B415" s="10" t="e">
        <f>COUNTIFS([11]RawData!$F$2:$F$243,"10", [11]RawData!$D$2:$D$243, "Filled")</f>
        <v>#VALUE!</v>
      </c>
      <c r="C415" s="10" t="e">
        <f>COUNTIFS([11]RawData!$F$2:$F$243,"10", [11]RawData!$D$2:$D$243, "Failed To Fill")</f>
        <v>#VALUE!</v>
      </c>
      <c r="D415" s="15" t="e">
        <f t="shared" si="10"/>
        <v>#VALUE!</v>
      </c>
      <c r="E415" s="10">
        <v>10</v>
      </c>
      <c r="F415" s="8" t="str">
        <f t="shared" si="11"/>
        <v>9/30/13 – 10/4/13</v>
      </c>
      <c r="J415" t="s">
        <v>57</v>
      </c>
      <c r="K415">
        <v>14</v>
      </c>
      <c r="L415">
        <v>0</v>
      </c>
      <c r="M415" s="1">
        <v>14</v>
      </c>
      <c r="N415" s="1" t="s">
        <v>18</v>
      </c>
    </row>
    <row r="416" spans="1:14" x14ac:dyDescent="0.25">
      <c r="A416" s="10" t="s">
        <v>57</v>
      </c>
      <c r="B416" s="10" t="e">
        <f>COUNTIFS([11]RawData!$F$2:$F$243,"11", [11]RawData!$D$2:$D$243, "Filled")</f>
        <v>#VALUE!</v>
      </c>
      <c r="C416" s="10" t="e">
        <f>COUNTIFS([11]RawData!$F$2:$F$243,"11", [11]RawData!$D$2:$D$243, "Failed To Fill")</f>
        <v>#VALUE!</v>
      </c>
      <c r="D416" s="15" t="e">
        <f t="shared" si="10"/>
        <v>#VALUE!</v>
      </c>
      <c r="E416" s="10">
        <v>11</v>
      </c>
      <c r="F416" s="8" t="str">
        <f t="shared" si="11"/>
        <v>10/7/13 – 10/8/13</v>
      </c>
      <c r="J416" t="s">
        <v>57</v>
      </c>
      <c r="K416">
        <v>4</v>
      </c>
      <c r="L416">
        <v>2</v>
      </c>
      <c r="M416" s="1">
        <v>6</v>
      </c>
      <c r="N416" s="1" t="s">
        <v>19</v>
      </c>
    </row>
    <row r="417" spans="1:14" x14ac:dyDescent="0.25">
      <c r="A417" s="10" t="s">
        <v>57</v>
      </c>
      <c r="B417" s="10" t="e">
        <f>COUNTIFS([11]RawData!$F$2:$F$243,"12", [11]RawData!$D$2:$D$243, "Filled")</f>
        <v>#VALUE!</v>
      </c>
      <c r="C417" s="10" t="e">
        <f>COUNTIFS([11]RawData!$F$2:$F$243,"12", [11]RawData!$D$2:$D$243, "Failed To Fill")</f>
        <v>#VALUE!</v>
      </c>
      <c r="D417" s="15" t="e">
        <f t="shared" si="10"/>
        <v>#VALUE!</v>
      </c>
      <c r="E417" s="10">
        <v>12</v>
      </c>
      <c r="F417" s="8" t="str">
        <f t="shared" si="11"/>
        <v>10/15/13 – 10/18/13</v>
      </c>
      <c r="J417" t="s">
        <v>57</v>
      </c>
      <c r="K417">
        <v>7</v>
      </c>
      <c r="L417">
        <v>0</v>
      </c>
      <c r="M417" s="1">
        <v>7</v>
      </c>
      <c r="N417" s="1" t="s">
        <v>20</v>
      </c>
    </row>
    <row r="418" spans="1:14" x14ac:dyDescent="0.25">
      <c r="A418" s="10" t="s">
        <v>57</v>
      </c>
      <c r="B418" s="10" t="e">
        <f>COUNTIFS([11]RawData!$F$2:$F$243,"13", [11]RawData!$D$2:$D$243, "Filled")</f>
        <v>#VALUE!</v>
      </c>
      <c r="C418" s="10" t="e">
        <f>COUNTIFS([11]RawData!$F$2:$F$243,"13", [11]RawData!$D$2:$D$243, "Failed To Fill")</f>
        <v>#VALUE!</v>
      </c>
      <c r="D418" s="15" t="e">
        <f t="shared" si="10"/>
        <v>#VALUE!</v>
      </c>
      <c r="E418" s="10">
        <v>13</v>
      </c>
      <c r="F418" s="8" t="str">
        <f t="shared" si="11"/>
        <v>10/21/13 – 10/25/13</v>
      </c>
      <c r="J418" t="s">
        <v>57</v>
      </c>
      <c r="K418">
        <v>11</v>
      </c>
      <c r="L418">
        <v>2</v>
      </c>
      <c r="M418" s="1">
        <v>13</v>
      </c>
      <c r="N418" s="1" t="s">
        <v>21</v>
      </c>
    </row>
    <row r="419" spans="1:14" x14ac:dyDescent="0.25">
      <c r="A419" s="10" t="s">
        <v>57</v>
      </c>
      <c r="B419" s="10" t="e">
        <f>COUNTIFS([11]RawData!$F$2:$F$243,"14", [11]RawData!$D$2:$D$243, "Filled")</f>
        <v>#VALUE!</v>
      </c>
      <c r="C419" s="10" t="e">
        <f>COUNTIFS([11]RawData!$F$2:$F$243,"14", [11]RawData!$D$2:$D$243, "Failed To Fill")</f>
        <v>#VALUE!</v>
      </c>
      <c r="D419" s="15" t="e">
        <f t="shared" si="10"/>
        <v>#VALUE!</v>
      </c>
      <c r="E419" s="10">
        <v>14</v>
      </c>
      <c r="F419" s="8" t="str">
        <f t="shared" si="11"/>
        <v>10/28/13 – 11/1/13</v>
      </c>
      <c r="J419" t="s">
        <v>57</v>
      </c>
      <c r="K419">
        <v>8</v>
      </c>
      <c r="L419">
        <v>6</v>
      </c>
      <c r="M419" s="1">
        <v>14</v>
      </c>
      <c r="N419" s="1" t="s">
        <v>22</v>
      </c>
    </row>
    <row r="420" spans="1:14" x14ac:dyDescent="0.25">
      <c r="A420" s="10" t="s">
        <v>57</v>
      </c>
      <c r="B420" s="10" t="e">
        <f>COUNTIFS([11]RawData!$F$2:$F$243,"15", [11]RawData!$D$2:$D$243, "Filled")</f>
        <v>#VALUE!</v>
      </c>
      <c r="C420" s="10" t="e">
        <f>COUNTIFS([11]RawData!$F$2:$F$243,"15", [11]RawData!$D$2:$D$243, "Failed To Fill")</f>
        <v>#VALUE!</v>
      </c>
      <c r="D420" s="15" t="e">
        <f t="shared" si="10"/>
        <v>#VALUE!</v>
      </c>
      <c r="E420" s="10">
        <v>15</v>
      </c>
      <c r="F420" s="8" t="str">
        <f t="shared" si="11"/>
        <v>11/4/13 – 11/8/13</v>
      </c>
      <c r="J420" t="s">
        <v>57</v>
      </c>
      <c r="K420">
        <v>8</v>
      </c>
      <c r="L420">
        <v>3</v>
      </c>
      <c r="M420" s="1">
        <v>11</v>
      </c>
      <c r="N420" s="1" t="s">
        <v>23</v>
      </c>
    </row>
    <row r="421" spans="1:14" x14ac:dyDescent="0.25">
      <c r="A421" s="10" t="s">
        <v>57</v>
      </c>
      <c r="B421" s="10" t="e">
        <f>COUNTIFS([11]RawData!$F$2:$F$243,"16", [11]RawData!$D$2:$D$243, "Filled")</f>
        <v>#VALUE!</v>
      </c>
      <c r="C421" s="10" t="e">
        <f>COUNTIFS([11]RawData!$F$2:$F$243,"16", [11]RawData!$D$2:$D$243, "Failed To Fill")</f>
        <v>#VALUE!</v>
      </c>
      <c r="D421" s="15" t="e">
        <f t="shared" si="10"/>
        <v>#VALUE!</v>
      </c>
      <c r="E421" s="10">
        <v>16</v>
      </c>
      <c r="F421" s="8" t="str">
        <f t="shared" si="11"/>
        <v>11/12/13 – 11/15/13</v>
      </c>
      <c r="J421" t="s">
        <v>57</v>
      </c>
      <c r="K421">
        <v>1</v>
      </c>
      <c r="L421">
        <v>0</v>
      </c>
      <c r="M421" s="1">
        <v>1</v>
      </c>
      <c r="N421" s="1" t="s">
        <v>24</v>
      </c>
    </row>
    <row r="422" spans="1:14" x14ac:dyDescent="0.25">
      <c r="A422" s="10" t="s">
        <v>57</v>
      </c>
      <c r="B422" s="10" t="e">
        <f>COUNTIFS([11]RawData!$F$2:$F$243,"17", [11]RawData!$D$2:$D$243, "Filled")</f>
        <v>#VALUE!</v>
      </c>
      <c r="C422" s="10" t="e">
        <f>COUNTIFS([11]RawData!$F$2:$F$243,"17", [11]RawData!$D$2:$D$243, "Failed To Fill")</f>
        <v>#VALUE!</v>
      </c>
      <c r="D422" s="15" t="e">
        <f t="shared" si="10"/>
        <v>#VALUE!</v>
      </c>
      <c r="E422" s="10">
        <v>17</v>
      </c>
      <c r="F422" s="8" t="str">
        <f t="shared" si="11"/>
        <v>11/18/13 – 11/22/13</v>
      </c>
      <c r="J422" t="s">
        <v>57</v>
      </c>
      <c r="K422">
        <v>5</v>
      </c>
      <c r="L422">
        <v>0</v>
      </c>
      <c r="M422" s="1">
        <v>5</v>
      </c>
      <c r="N422" s="1" t="s">
        <v>25</v>
      </c>
    </row>
    <row r="423" spans="1:14" x14ac:dyDescent="0.25">
      <c r="A423" s="10" t="s">
        <v>57</v>
      </c>
      <c r="B423" s="10" t="e">
        <f>COUNTIFS([11]RawData!$F$2:$F$243,"18", [11]RawData!$D$2:$D$243, "Filled")</f>
        <v>#VALUE!</v>
      </c>
      <c r="C423" s="10" t="e">
        <f>COUNTIFS([11]RawData!$F$2:$F$243,"18", [11]RawData!$D$2:$D$243, "Failed To Fill")</f>
        <v>#VALUE!</v>
      </c>
      <c r="D423" s="15" t="e">
        <f t="shared" si="10"/>
        <v>#VALUE!</v>
      </c>
      <c r="E423" s="10">
        <v>18</v>
      </c>
      <c r="F423" s="8" t="str">
        <f t="shared" si="11"/>
        <v>11/25/13 – 11/27/13</v>
      </c>
      <c r="J423" t="s">
        <v>57</v>
      </c>
      <c r="K423">
        <v>2</v>
      </c>
      <c r="L423">
        <v>3</v>
      </c>
      <c r="M423" s="1">
        <v>5</v>
      </c>
      <c r="N423" s="1" t="s">
        <v>26</v>
      </c>
    </row>
    <row r="424" spans="1:14" x14ac:dyDescent="0.25">
      <c r="A424" s="10" t="s">
        <v>57</v>
      </c>
      <c r="B424" s="10" t="e">
        <f>COUNTIFS([11]RawData!$F$2:$F$243,"19", [11]RawData!$D$2:$D$243, "Filled")</f>
        <v>#VALUE!</v>
      </c>
      <c r="C424" s="10" t="e">
        <f>COUNTIFS([11]RawData!$F$2:$F$243,"19", [11]RawData!$D$2:$D$243, "Failed To Fill")</f>
        <v>#VALUE!</v>
      </c>
      <c r="D424" s="15" t="e">
        <f t="shared" si="10"/>
        <v>#VALUE!</v>
      </c>
      <c r="E424" s="10">
        <v>19</v>
      </c>
      <c r="F424" s="8" t="str">
        <f t="shared" si="11"/>
        <v>12/2/13 – 12/6/13</v>
      </c>
      <c r="J424" t="s">
        <v>57</v>
      </c>
      <c r="K424">
        <v>2</v>
      </c>
      <c r="L424">
        <v>3</v>
      </c>
      <c r="M424" s="1">
        <v>5</v>
      </c>
      <c r="N424" s="1" t="s">
        <v>27</v>
      </c>
    </row>
    <row r="425" spans="1:14" x14ac:dyDescent="0.25">
      <c r="A425" s="10" t="s">
        <v>57</v>
      </c>
      <c r="B425" s="10" t="e">
        <f>COUNTIFS([11]RawData!$F$2:$F$243,"20", [11]RawData!$D$2:$D$243, "Filled")</f>
        <v>#VALUE!</v>
      </c>
      <c r="C425" s="10" t="e">
        <f>COUNTIFS([11]RawData!$F$2:$F$243,"20", [11]RawData!$D$2:$D$243, "Failed To Fill")</f>
        <v>#VALUE!</v>
      </c>
      <c r="D425" s="15" t="e">
        <f t="shared" si="10"/>
        <v>#VALUE!</v>
      </c>
      <c r="E425" s="10">
        <v>20</v>
      </c>
      <c r="F425" s="8" t="str">
        <f t="shared" si="11"/>
        <v>12/9/13 – 12/13/13</v>
      </c>
      <c r="J425" t="s">
        <v>57</v>
      </c>
      <c r="K425">
        <v>5</v>
      </c>
      <c r="L425">
        <v>1</v>
      </c>
      <c r="M425" s="1">
        <v>6</v>
      </c>
      <c r="N425" s="1" t="s">
        <v>28</v>
      </c>
    </row>
    <row r="426" spans="1:14" x14ac:dyDescent="0.25">
      <c r="A426" s="10" t="s">
        <v>57</v>
      </c>
      <c r="B426" s="10" t="e">
        <f>COUNTIFS([11]RawData!$F$2:$F$243,"21", [11]RawData!$D$2:$D$243, "Filled")</f>
        <v>#VALUE!</v>
      </c>
      <c r="C426" s="10" t="e">
        <f>COUNTIFS([11]RawData!$F$2:$F$243,"21", [11]RawData!$D$2:$D$243, "Failed To Fill")</f>
        <v>#VALUE!</v>
      </c>
      <c r="D426" s="15" t="e">
        <f t="shared" si="10"/>
        <v>#VALUE!</v>
      </c>
      <c r="E426" s="10">
        <v>21</v>
      </c>
      <c r="F426" s="8" t="str">
        <f t="shared" si="11"/>
        <v>12/16/13 – 12/19/13</v>
      </c>
      <c r="J426" t="s">
        <v>57</v>
      </c>
      <c r="K426">
        <v>3</v>
      </c>
      <c r="L426">
        <v>0</v>
      </c>
      <c r="M426" s="1">
        <v>3</v>
      </c>
      <c r="N426" s="1" t="s">
        <v>29</v>
      </c>
    </row>
    <row r="427" spans="1:14" x14ac:dyDescent="0.25">
      <c r="A427" s="10" t="s">
        <v>57</v>
      </c>
      <c r="B427" s="10" t="e">
        <f>COUNTIFS([11]RawData!$F$2:$F$243,"22", [11]RawData!$D$2:$D$243, "Filled")</f>
        <v>#VALUE!</v>
      </c>
      <c r="C427" s="10" t="e">
        <f>COUNTIFS([11]RawData!$F$2:$F$243,"22", [11]RawData!$D$2:$D$243, "Failed To Fill")</f>
        <v>#VALUE!</v>
      </c>
      <c r="D427" s="15" t="e">
        <f t="shared" si="10"/>
        <v>#VALUE!</v>
      </c>
      <c r="E427" s="10">
        <v>22</v>
      </c>
      <c r="F427" s="8" t="str">
        <f t="shared" si="11"/>
        <v>Winter Break</v>
      </c>
      <c r="J427" t="s">
        <v>57</v>
      </c>
      <c r="K427">
        <v>0</v>
      </c>
      <c r="L427">
        <v>0</v>
      </c>
      <c r="M427" s="1">
        <v>0</v>
      </c>
      <c r="N427" s="1" t="s">
        <v>30</v>
      </c>
    </row>
    <row r="428" spans="1:14" x14ac:dyDescent="0.25">
      <c r="A428" s="10" t="s">
        <v>57</v>
      </c>
      <c r="B428" s="10" t="e">
        <f>COUNTIFS([11]RawData!$F$2:$F$243,"23", [11]RawData!$D$2:$D$243, "Filled")</f>
        <v>#VALUE!</v>
      </c>
      <c r="C428" s="10" t="e">
        <f>COUNTIFS([11]RawData!$F$2:$F$243,"23", [11]RawData!$D$2:$D$243, "Failed To Fill")</f>
        <v>#VALUE!</v>
      </c>
      <c r="D428" s="15" t="e">
        <f t="shared" ref="D428:D491" si="12">SUM(B428:C428)</f>
        <v>#VALUE!</v>
      </c>
      <c r="E428" s="10">
        <v>23</v>
      </c>
      <c r="F428" s="8" t="str">
        <f t="shared" ref="F428:F491" si="13">INDEX($A$4:$B$40,MATCH(E428,$A$4:$A$40,0),2)</f>
        <v>1/6/14 – 1/10/14</v>
      </c>
      <c r="J428" t="s">
        <v>57</v>
      </c>
      <c r="K428">
        <v>0</v>
      </c>
      <c r="L428">
        <v>0</v>
      </c>
      <c r="M428" s="1">
        <v>0</v>
      </c>
      <c r="N428" s="1" t="s">
        <v>31</v>
      </c>
    </row>
    <row r="429" spans="1:14" x14ac:dyDescent="0.25">
      <c r="A429" s="10" t="s">
        <v>57</v>
      </c>
      <c r="B429" s="10" t="e">
        <f>COUNTIFS([11]RawData!$F$2:$F$243,"24", [11]RawData!$D$2:$D$243, "Filled")</f>
        <v>#VALUE!</v>
      </c>
      <c r="C429" s="10" t="e">
        <f>COUNTIFS([11]RawData!$F$2:$F$243,"24", [11]RawData!$D$2:$D$243, "Failed To Fill")</f>
        <v>#VALUE!</v>
      </c>
      <c r="D429" s="15" t="e">
        <f t="shared" si="12"/>
        <v>#VALUE!</v>
      </c>
      <c r="E429" s="10">
        <v>24</v>
      </c>
      <c r="F429" s="8" t="str">
        <f t="shared" si="13"/>
        <v>1/13/14 – 1/17/14</v>
      </c>
      <c r="J429" t="s">
        <v>57</v>
      </c>
      <c r="K429">
        <v>3</v>
      </c>
      <c r="L429">
        <v>2</v>
      </c>
      <c r="M429" s="1">
        <v>5</v>
      </c>
      <c r="N429" s="1" t="s">
        <v>32</v>
      </c>
    </row>
    <row r="430" spans="1:14" x14ac:dyDescent="0.25">
      <c r="A430" s="10" t="s">
        <v>57</v>
      </c>
      <c r="B430" s="10" t="e">
        <f>COUNTIFS([11]RawData!$F$2:$F$243,"25", [11]RawData!$D$2:$D$243, "Filled")</f>
        <v>#VALUE!</v>
      </c>
      <c r="C430" s="10" t="e">
        <f>COUNTIFS([11]RawData!$F$2:$F$243,"25", [11]RawData!$D$2:$D$243, "Failed To Fill")</f>
        <v>#VALUE!</v>
      </c>
      <c r="D430" s="15" t="e">
        <f t="shared" si="12"/>
        <v>#VALUE!</v>
      </c>
      <c r="E430" s="10">
        <v>25</v>
      </c>
      <c r="F430" s="8" t="str">
        <f t="shared" si="13"/>
        <v>1/21/14 – 1/24/14</v>
      </c>
      <c r="J430" t="s">
        <v>57</v>
      </c>
      <c r="K430">
        <v>5</v>
      </c>
      <c r="L430">
        <v>2</v>
      </c>
      <c r="M430" s="1">
        <v>7</v>
      </c>
      <c r="N430" s="1" t="s">
        <v>33</v>
      </c>
    </row>
    <row r="431" spans="1:14" x14ac:dyDescent="0.25">
      <c r="A431" s="10" t="s">
        <v>57</v>
      </c>
      <c r="B431" s="10" t="e">
        <f>COUNTIFS([11]RawData!$F$2:$F$243,"26", [11]RawData!$D$2:$D$243, "Filled")</f>
        <v>#VALUE!</v>
      </c>
      <c r="C431" s="10" t="e">
        <f>COUNTIFS([11]RawData!$F$2:$F$243,"26", [11]RawData!$D$2:$D$243, "Failed To Fill")</f>
        <v>#VALUE!</v>
      </c>
      <c r="D431" s="15" t="e">
        <f t="shared" si="12"/>
        <v>#VALUE!</v>
      </c>
      <c r="E431" s="10">
        <v>26</v>
      </c>
      <c r="F431" s="8" t="str">
        <f t="shared" si="13"/>
        <v>1/27/14 – 1/31/14</v>
      </c>
      <c r="J431" t="s">
        <v>57</v>
      </c>
      <c r="K431">
        <v>5</v>
      </c>
      <c r="L431">
        <v>1</v>
      </c>
      <c r="M431" s="1">
        <v>6</v>
      </c>
      <c r="N431" s="1" t="s">
        <v>34</v>
      </c>
    </row>
    <row r="432" spans="1:14" x14ac:dyDescent="0.25">
      <c r="A432" s="10" t="s">
        <v>57</v>
      </c>
      <c r="B432" s="10" t="e">
        <f>COUNTIFS([11]RawData!$F$2:$F$243,"27", [11]RawData!$D$2:$D$243, "Filled")</f>
        <v>#VALUE!</v>
      </c>
      <c r="C432" s="10" t="e">
        <f>COUNTIFS([11]RawData!$F$2:$F$243,"27", [11]RawData!$D$2:$D$243, "Failed To Fill")</f>
        <v>#VALUE!</v>
      </c>
      <c r="D432" s="15" t="e">
        <f t="shared" si="12"/>
        <v>#VALUE!</v>
      </c>
      <c r="E432" s="10">
        <v>27</v>
      </c>
      <c r="F432" s="8" t="str">
        <f t="shared" si="13"/>
        <v xml:space="preserve"> 2/3/14 – 2/7/14</v>
      </c>
      <c r="J432" t="s">
        <v>57</v>
      </c>
      <c r="K432">
        <v>4</v>
      </c>
      <c r="L432">
        <v>1</v>
      </c>
      <c r="M432" s="1">
        <v>5</v>
      </c>
      <c r="N432" s="1" t="s">
        <v>35</v>
      </c>
    </row>
    <row r="433" spans="1:14" x14ac:dyDescent="0.25">
      <c r="A433" s="10" t="s">
        <v>57</v>
      </c>
      <c r="B433" s="10" t="e">
        <f>COUNTIFS([11]RawData!$F$2:$F$243,"28", [11]RawData!$D$2:$D$243, "Filled")</f>
        <v>#VALUE!</v>
      </c>
      <c r="C433" s="10" t="e">
        <f>COUNTIFS([11]RawData!$F$2:$F$243,"28", [11]RawData!$D$2:$D$243, "Failed To Fill")</f>
        <v>#VALUE!</v>
      </c>
      <c r="D433" s="15" t="e">
        <f t="shared" si="12"/>
        <v>#VALUE!</v>
      </c>
      <c r="E433" s="10">
        <v>28</v>
      </c>
      <c r="F433" s="8" t="str">
        <f t="shared" si="13"/>
        <v xml:space="preserve"> 2/10/14 – 2/14/14</v>
      </c>
      <c r="J433" t="s">
        <v>57</v>
      </c>
      <c r="K433">
        <v>8</v>
      </c>
      <c r="L433">
        <v>2</v>
      </c>
      <c r="M433" s="1">
        <v>10</v>
      </c>
      <c r="N433" s="1" t="s">
        <v>36</v>
      </c>
    </row>
    <row r="434" spans="1:14" x14ac:dyDescent="0.25">
      <c r="A434" s="10" t="s">
        <v>57</v>
      </c>
      <c r="B434" s="10" t="e">
        <f>COUNTIFS([11]RawData!$F$2:$F$243,"29", [11]RawData!$D$2:$D$243, "Filled")</f>
        <v>#VALUE!</v>
      </c>
      <c r="C434" s="10" t="e">
        <f>COUNTIFS([11]RawData!$F$2:$F$243,"29", [11]RawData!$D$2:$D$243, "Failed To Fill")</f>
        <v>#VALUE!</v>
      </c>
      <c r="D434" s="15" t="e">
        <f t="shared" si="12"/>
        <v>#VALUE!</v>
      </c>
      <c r="E434" s="10">
        <v>29</v>
      </c>
      <c r="F434" s="8" t="str">
        <f t="shared" si="13"/>
        <v xml:space="preserve"> 2/17/14 – 2/19/14</v>
      </c>
      <c r="J434" t="s">
        <v>57</v>
      </c>
      <c r="K434">
        <v>11</v>
      </c>
      <c r="L434">
        <v>3</v>
      </c>
      <c r="M434" s="1">
        <v>14</v>
      </c>
      <c r="N434" s="1" t="s">
        <v>37</v>
      </c>
    </row>
    <row r="435" spans="1:14" x14ac:dyDescent="0.25">
      <c r="A435" s="10" t="s">
        <v>57</v>
      </c>
      <c r="B435" s="10" t="e">
        <f>COUNTIFS([11]RawData!$F$2:$F$243,"30", [11]RawData!$D$2:$D$243, "Filled")</f>
        <v>#VALUE!</v>
      </c>
      <c r="C435" s="10" t="e">
        <f>COUNTIFS([11]RawData!$F$2:$F$243,"30", [11]RawData!$D$2:$D$243, "Failed To Fill")</f>
        <v>#VALUE!</v>
      </c>
      <c r="D435" s="15" t="e">
        <f t="shared" si="12"/>
        <v>#VALUE!</v>
      </c>
      <c r="E435" s="10">
        <v>30</v>
      </c>
      <c r="F435" s="8" t="str">
        <f t="shared" si="13"/>
        <v xml:space="preserve"> 2/24/14 – 2/28/14</v>
      </c>
      <c r="J435" t="s">
        <v>57</v>
      </c>
      <c r="K435">
        <v>4</v>
      </c>
      <c r="L435">
        <v>3</v>
      </c>
      <c r="M435" s="1">
        <v>7</v>
      </c>
      <c r="N435" s="1" t="s">
        <v>38</v>
      </c>
    </row>
    <row r="436" spans="1:14" x14ac:dyDescent="0.25">
      <c r="A436" s="10" t="s">
        <v>57</v>
      </c>
      <c r="B436" s="10" t="e">
        <f>COUNTIFS([11]RawData!$F$2:$F$243,"31", [11]RawData!$D$2:$D$243, "Filled")</f>
        <v>#VALUE!</v>
      </c>
      <c r="C436" s="10" t="e">
        <f>COUNTIFS([11]RawData!$F$2:$F$243,"31", [11]RawData!$D$2:$D$243, "Failed To Fill")</f>
        <v>#VALUE!</v>
      </c>
      <c r="D436" s="15" t="e">
        <f t="shared" si="12"/>
        <v>#VALUE!</v>
      </c>
      <c r="E436" s="10">
        <v>31</v>
      </c>
      <c r="F436" s="8" t="str">
        <f t="shared" si="13"/>
        <v xml:space="preserve"> 3/3/14 – 3/7/14</v>
      </c>
      <c r="J436" t="s">
        <v>57</v>
      </c>
      <c r="K436">
        <v>8</v>
      </c>
      <c r="L436">
        <v>2</v>
      </c>
      <c r="M436" s="1">
        <v>10</v>
      </c>
      <c r="N436" s="1" t="s">
        <v>40</v>
      </c>
    </row>
    <row r="437" spans="1:14" x14ac:dyDescent="0.25">
      <c r="A437" s="10" t="s">
        <v>57</v>
      </c>
      <c r="B437" s="10" t="e">
        <f>COUNTIFS([11]RawData!$F$2:$F$243,"32", [11]RawData!$D$2:$D$243, "Filled")</f>
        <v>#VALUE!</v>
      </c>
      <c r="C437" s="10" t="e">
        <f>COUNTIFS([11]RawData!$F$2:$F$243,"32", [11]RawData!$D$2:$D$243, "Failed To Fill")</f>
        <v>#VALUE!</v>
      </c>
      <c r="D437" s="15" t="e">
        <f t="shared" si="12"/>
        <v>#VALUE!</v>
      </c>
      <c r="E437" s="10">
        <v>32</v>
      </c>
      <c r="F437" s="8" t="str">
        <f t="shared" si="13"/>
        <v xml:space="preserve"> 3/10/14 – 3/13/14</v>
      </c>
      <c r="J437" t="s">
        <v>57</v>
      </c>
      <c r="K437">
        <v>16</v>
      </c>
      <c r="L437">
        <v>0</v>
      </c>
      <c r="M437" s="1">
        <v>16</v>
      </c>
      <c r="N437" s="1" t="s">
        <v>41</v>
      </c>
    </row>
    <row r="438" spans="1:14" x14ac:dyDescent="0.25">
      <c r="A438" s="10" t="s">
        <v>57</v>
      </c>
      <c r="B438" s="10" t="e">
        <f>COUNTIFS([11]RawData!$F$2:$F$243,"33", [11]RawData!$D$2:$D$243, "Filled")</f>
        <v>#VALUE!</v>
      </c>
      <c r="C438" s="10" t="e">
        <f>COUNTIFS([11]RawData!$F$2:$F$243,"33", [11]RawData!$D$2:$D$243, "Failed To Fill")</f>
        <v>#VALUE!</v>
      </c>
      <c r="D438" s="15" t="e">
        <f t="shared" si="12"/>
        <v>#VALUE!</v>
      </c>
      <c r="E438" s="10">
        <v>33</v>
      </c>
      <c r="F438" s="8" t="str">
        <f t="shared" si="13"/>
        <v xml:space="preserve"> 3/17/14 – 3/21/14</v>
      </c>
      <c r="J438" t="s">
        <v>57</v>
      </c>
      <c r="K438">
        <v>8</v>
      </c>
      <c r="L438">
        <v>0</v>
      </c>
      <c r="M438" s="1">
        <v>8</v>
      </c>
      <c r="N438" s="1" t="s">
        <v>42</v>
      </c>
    </row>
    <row r="439" spans="1:14" x14ac:dyDescent="0.25">
      <c r="A439" s="10" t="s">
        <v>57</v>
      </c>
      <c r="B439" s="10" t="e">
        <f>COUNTIFS([11]RawData!$F$2:$F$243,"34", [11]RawData!$D$2:$D$243, "Filled")</f>
        <v>#VALUE!</v>
      </c>
      <c r="C439" s="10" t="e">
        <f>COUNTIFS([11]RawData!$F$2:$F$243,"34", [11]RawData!$D$2:$D$243, "Failed To Fill")</f>
        <v>#VALUE!</v>
      </c>
      <c r="D439" s="15" t="e">
        <f t="shared" si="12"/>
        <v>#VALUE!</v>
      </c>
      <c r="E439" s="10">
        <v>34</v>
      </c>
      <c r="F439" s="8" t="str">
        <f t="shared" si="13"/>
        <v xml:space="preserve"> 3/24/14 – 3/28/14</v>
      </c>
      <c r="J439" t="s">
        <v>57</v>
      </c>
      <c r="K439">
        <v>12</v>
      </c>
      <c r="L439">
        <v>0</v>
      </c>
      <c r="M439" s="1">
        <v>12</v>
      </c>
      <c r="N439" s="1" t="s">
        <v>43</v>
      </c>
    </row>
    <row r="440" spans="1:14" x14ac:dyDescent="0.25">
      <c r="A440" s="10" t="s">
        <v>57</v>
      </c>
      <c r="B440" s="10" t="e">
        <f>COUNTIFS([11]RawData!$F$2:$F$243,"35", [11]RawData!$D$2:$D$243, "Filled")</f>
        <v>#VALUE!</v>
      </c>
      <c r="C440" s="10" t="e">
        <f>COUNTIFS([11]RawData!$F$2:$F$243,"35", [11]RawData!$D$2:$D$243, "Failed To Fill")</f>
        <v>#VALUE!</v>
      </c>
      <c r="D440" s="15" t="e">
        <f t="shared" si="12"/>
        <v>#VALUE!</v>
      </c>
      <c r="E440" s="10">
        <v>35</v>
      </c>
      <c r="F440" s="8" t="str">
        <f t="shared" si="13"/>
        <v xml:space="preserve"> 3/31/14 – 4/4/14</v>
      </c>
      <c r="J440" t="s">
        <v>57</v>
      </c>
      <c r="K440">
        <v>14</v>
      </c>
      <c r="L440">
        <v>0</v>
      </c>
      <c r="M440" s="1">
        <v>14</v>
      </c>
      <c r="N440" s="1" t="s">
        <v>44</v>
      </c>
    </row>
    <row r="441" spans="1:14" x14ac:dyDescent="0.25">
      <c r="A441" s="10" t="s">
        <v>57</v>
      </c>
      <c r="B441" s="10" t="e">
        <f>COUNTIFS([11]RawData!$F$2:$F$243,"36", [11]RawData!$D$2:$D$243, "Filled")</f>
        <v>#VALUE!</v>
      </c>
      <c r="C441" s="10" t="e">
        <f>COUNTIFS([11]RawData!$F$2:$F$243,"36", [11]RawData!$D$2:$D$243, "Failed To Fill")</f>
        <v>#VALUE!</v>
      </c>
      <c r="D441" s="15" t="e">
        <f t="shared" si="12"/>
        <v>#VALUE!</v>
      </c>
      <c r="E441" s="10">
        <v>36</v>
      </c>
      <c r="F441" s="8" t="str">
        <f t="shared" si="13"/>
        <v xml:space="preserve"> 4/7/14 – 4/11/14</v>
      </c>
      <c r="J441" t="s">
        <v>57</v>
      </c>
      <c r="K441">
        <v>10</v>
      </c>
      <c r="L441">
        <v>0</v>
      </c>
      <c r="M441" s="1">
        <v>10</v>
      </c>
      <c r="N441" s="1" t="s">
        <v>45</v>
      </c>
    </row>
    <row r="442" spans="1:14" x14ac:dyDescent="0.25">
      <c r="A442" s="10" t="s">
        <v>57</v>
      </c>
      <c r="B442" s="10" t="e">
        <f>COUNTIFS([11]RawData!$F$2:$F$243,"37", [11]RawData!$D$2:$D$243, "Filled")</f>
        <v>#VALUE!</v>
      </c>
      <c r="C442" s="10" t="e">
        <f>COUNTIFS([11]RawData!$F$2:$F$243,"37", [11]RawData!$D$2:$D$243, "Failed To Fill")</f>
        <v>#VALUE!</v>
      </c>
      <c r="D442" s="15" t="e">
        <f t="shared" si="12"/>
        <v>#VALUE!</v>
      </c>
      <c r="E442" s="10">
        <v>37</v>
      </c>
      <c r="F442" s="8" t="str">
        <f t="shared" si="13"/>
        <v xml:space="preserve">  4/14/14 – 4/17/14</v>
      </c>
      <c r="J442" t="s">
        <v>57</v>
      </c>
      <c r="K442">
        <v>3</v>
      </c>
      <c r="L442">
        <v>0</v>
      </c>
      <c r="M442" s="1">
        <v>3</v>
      </c>
      <c r="N442" s="1" t="s">
        <v>39</v>
      </c>
    </row>
    <row r="443" spans="1:14" x14ac:dyDescent="0.25">
      <c r="A443" s="10" t="s">
        <v>2</v>
      </c>
      <c r="B443" s="15" t="e">
        <f>COUNTIFS([12]RawData!$F$2:$F$807,"1", [12]RawData!$D$2:$D$807, "Failed To Fill")</f>
        <v>#VALUE!</v>
      </c>
      <c r="C443" s="15" t="e">
        <f>COUNTIFS([12]RawData!$F$2:$F$807,"1", [12]RawData!$D$2:$D$807, "Filled")</f>
        <v>#VALUE!</v>
      </c>
      <c r="D443" s="15" t="e">
        <f t="shared" si="12"/>
        <v>#VALUE!</v>
      </c>
      <c r="E443" s="10">
        <v>1</v>
      </c>
      <c r="F443" s="8" t="str">
        <f t="shared" si="13"/>
        <v>7/29/13 – 8/2/13</v>
      </c>
      <c r="J443" t="s">
        <v>2</v>
      </c>
      <c r="K443">
        <v>0</v>
      </c>
      <c r="L443">
        <v>3</v>
      </c>
      <c r="M443" s="1">
        <v>3</v>
      </c>
      <c r="N443" s="1" t="s">
        <v>9</v>
      </c>
    </row>
    <row r="444" spans="1:14" x14ac:dyDescent="0.25">
      <c r="A444" s="10" t="s">
        <v>2</v>
      </c>
      <c r="B444" s="15" t="e">
        <f>COUNTIFS([12]RawData!$F$2:$F$807,"2", [12]RawData!$D$2:$D$807, "Failed To Fill")</f>
        <v>#VALUE!</v>
      </c>
      <c r="C444" s="10" t="e">
        <f>COUNTIFS([12]RawData!$F$2:$F$807,"2", [12]RawData!$D$2:$D$807, "Filled")</f>
        <v>#VALUE!</v>
      </c>
      <c r="D444" s="15" t="e">
        <f t="shared" si="12"/>
        <v>#VALUE!</v>
      </c>
      <c r="E444" s="10">
        <v>2</v>
      </c>
      <c r="F444" s="8" t="str">
        <f t="shared" si="13"/>
        <v>8/5/13 – 8/9/13</v>
      </c>
      <c r="J444" t="s">
        <v>2</v>
      </c>
      <c r="K444">
        <v>0</v>
      </c>
      <c r="L444">
        <v>15</v>
      </c>
      <c r="M444" s="1">
        <v>15</v>
      </c>
      <c r="N444" s="1" t="s">
        <v>10</v>
      </c>
    </row>
    <row r="445" spans="1:14" x14ac:dyDescent="0.25">
      <c r="A445" s="10" t="s">
        <v>2</v>
      </c>
      <c r="B445" s="15" t="e">
        <f>COUNTIFS([12]RawData!$F$2:$F$807,"3", [12]RawData!$D$2:$D$807, "Failed To Fill")</f>
        <v>#VALUE!</v>
      </c>
      <c r="C445" s="10" t="e">
        <f>COUNTIFS([12]RawData!$F$2:$F$807,"3", [12]RawData!$D$2:$D$807, "Filled")</f>
        <v>#VALUE!</v>
      </c>
      <c r="D445" s="15" t="e">
        <f t="shared" si="12"/>
        <v>#VALUE!</v>
      </c>
      <c r="E445" s="10">
        <v>3</v>
      </c>
      <c r="F445" s="8" t="str">
        <f t="shared" si="13"/>
        <v>8/12/13 – 8/16/13</v>
      </c>
      <c r="J445" t="s">
        <v>2</v>
      </c>
      <c r="K445">
        <v>0</v>
      </c>
      <c r="L445">
        <v>16</v>
      </c>
      <c r="M445" s="1">
        <v>16</v>
      </c>
      <c r="N445" s="1" t="s">
        <v>11</v>
      </c>
    </row>
    <row r="446" spans="1:14" x14ac:dyDescent="0.25">
      <c r="A446" s="10" t="s">
        <v>2</v>
      </c>
      <c r="B446" s="10" t="e">
        <f>COUNTIFS([12]RawData!$F$2:$F$807,"4", [12]RawData!$D$2:$D$807, "Failed To Fill")</f>
        <v>#VALUE!</v>
      </c>
      <c r="C446" s="10" t="e">
        <f>COUNTIFS([12]RawData!$F$2:$F$807,"4", [12]RawData!$D$2:$D$807, "Filled")</f>
        <v>#VALUE!</v>
      </c>
      <c r="D446" s="15" t="e">
        <f t="shared" si="12"/>
        <v>#VALUE!</v>
      </c>
      <c r="E446" s="10">
        <v>4</v>
      </c>
      <c r="F446" s="8" t="str">
        <f t="shared" si="13"/>
        <v>8/19/13 – 8/23/13</v>
      </c>
      <c r="J446" t="s">
        <v>2</v>
      </c>
      <c r="K446">
        <v>2</v>
      </c>
      <c r="L446">
        <v>19</v>
      </c>
      <c r="M446" s="1">
        <v>21</v>
      </c>
      <c r="N446" s="1" t="s">
        <v>12</v>
      </c>
    </row>
    <row r="447" spans="1:14" x14ac:dyDescent="0.25">
      <c r="A447" s="10" t="s">
        <v>2</v>
      </c>
      <c r="B447" s="10" t="e">
        <f>COUNTIFS([12]RawData!$F$2:$F$807,"5", [12]RawData!$D$2:$D$807, "Failed To Fill")</f>
        <v>#VALUE!</v>
      </c>
      <c r="C447" s="10" t="e">
        <f>COUNTIFS([12]RawData!$F$2:$F$807,"5", [12]RawData!$D$2:$D$807, "Filled")</f>
        <v>#VALUE!</v>
      </c>
      <c r="D447" s="15" t="e">
        <f t="shared" si="12"/>
        <v>#VALUE!</v>
      </c>
      <c r="E447" s="10">
        <v>5</v>
      </c>
      <c r="F447" s="8" t="str">
        <f t="shared" si="13"/>
        <v>8/26/13 – 8/30/13</v>
      </c>
      <c r="J447" t="s">
        <v>2</v>
      </c>
      <c r="K447">
        <v>0</v>
      </c>
      <c r="L447">
        <v>16</v>
      </c>
      <c r="M447" s="1">
        <v>16</v>
      </c>
      <c r="N447" s="1" t="s">
        <v>13</v>
      </c>
    </row>
    <row r="448" spans="1:14" x14ac:dyDescent="0.25">
      <c r="A448" s="10" t="s">
        <v>2</v>
      </c>
      <c r="B448" s="10" t="e">
        <f>COUNTIFS([12]RawData!$F$2:$F$807,"6", [12]RawData!$D$2:$D$807, "Failed To Fill")</f>
        <v>#VALUE!</v>
      </c>
      <c r="C448" s="10" t="e">
        <f>COUNTIFS([12]RawData!$F$2:$F$807,"6", [12]RawData!$D$2:$D$807, "Filled")</f>
        <v>#VALUE!</v>
      </c>
      <c r="D448" s="15" t="e">
        <f t="shared" si="12"/>
        <v>#VALUE!</v>
      </c>
      <c r="E448" s="10">
        <v>6</v>
      </c>
      <c r="F448" s="8" t="str">
        <f t="shared" si="13"/>
        <v>9/3/13 – 9/6/13</v>
      </c>
      <c r="J448" t="s">
        <v>2</v>
      </c>
      <c r="K448">
        <v>4</v>
      </c>
      <c r="L448">
        <v>17</v>
      </c>
      <c r="M448" s="1">
        <v>21</v>
      </c>
      <c r="N448" s="1" t="s">
        <v>14</v>
      </c>
    </row>
    <row r="449" spans="1:14" x14ac:dyDescent="0.25">
      <c r="A449" s="10" t="s">
        <v>2</v>
      </c>
      <c r="B449" s="10" t="e">
        <f>COUNTIFS([12]RawData!$F$2:$F$807,"7", [12]RawData!$D$2:$D$807, "Failed To Fill")</f>
        <v>#VALUE!</v>
      </c>
      <c r="C449" s="10" t="e">
        <f>COUNTIFS([12]RawData!$F$2:$F$807,"7", [12]RawData!$D$2:$D$807, "Filled")</f>
        <v>#VALUE!</v>
      </c>
      <c r="D449" s="15" t="e">
        <f t="shared" si="12"/>
        <v>#VALUE!</v>
      </c>
      <c r="E449" s="10">
        <v>7</v>
      </c>
      <c r="F449" s="8" t="str">
        <f t="shared" si="13"/>
        <v>9/9/13 – 9/13/13</v>
      </c>
      <c r="J449" t="s">
        <v>2</v>
      </c>
      <c r="K449">
        <v>0</v>
      </c>
      <c r="L449">
        <v>20</v>
      </c>
      <c r="M449" s="1">
        <v>20</v>
      </c>
      <c r="N449" s="1" t="s">
        <v>15</v>
      </c>
    </row>
    <row r="450" spans="1:14" x14ac:dyDescent="0.25">
      <c r="A450" s="10" t="s">
        <v>2</v>
      </c>
      <c r="B450" s="16" t="e">
        <f>COUNTIFS([12]RawData!$F$2:$F$807,"8", [12]RawData!$D$2:$D$807, "Failed To Fill")</f>
        <v>#VALUE!</v>
      </c>
      <c r="C450" s="16" t="e">
        <f>COUNTIFS([12]RawData!$F$2:$F$807,"8", [12]RawData!$D$2:$D$807, "Filled")</f>
        <v>#VALUE!</v>
      </c>
      <c r="D450" s="15" t="e">
        <f t="shared" si="12"/>
        <v>#VALUE!</v>
      </c>
      <c r="E450" s="10">
        <v>8</v>
      </c>
      <c r="F450" s="8" t="str">
        <f t="shared" si="13"/>
        <v>9/16/13 – 9/20/13</v>
      </c>
      <c r="J450" t="s">
        <v>2</v>
      </c>
      <c r="K450">
        <v>7</v>
      </c>
      <c r="L450">
        <v>22</v>
      </c>
      <c r="M450" s="1">
        <v>29</v>
      </c>
      <c r="N450" s="1" t="s">
        <v>16</v>
      </c>
    </row>
    <row r="451" spans="1:14" x14ac:dyDescent="0.25">
      <c r="A451" s="10" t="s">
        <v>2</v>
      </c>
      <c r="B451" s="10" t="e">
        <f>COUNTIFS([12]RawData!$F$2:$F$807,"9", [12]RawData!$D$2:$D$807, "Failed To Fill")</f>
        <v>#VALUE!</v>
      </c>
      <c r="C451" s="10" t="e">
        <f>COUNTIFS([12]RawData!$F$2:$F$807,"9", [12]RawData!$D$2:$D$807, "Filled")</f>
        <v>#VALUE!</v>
      </c>
      <c r="D451" s="15" t="e">
        <f t="shared" si="12"/>
        <v>#VALUE!</v>
      </c>
      <c r="E451" s="10">
        <v>9</v>
      </c>
      <c r="F451" s="8" t="str">
        <f t="shared" si="13"/>
        <v>9/23/13 – 9/27/13</v>
      </c>
      <c r="J451" t="s">
        <v>2</v>
      </c>
      <c r="K451">
        <v>1</v>
      </c>
      <c r="L451">
        <v>22</v>
      </c>
      <c r="M451" s="1">
        <v>23</v>
      </c>
      <c r="N451" s="1" t="s">
        <v>17</v>
      </c>
    </row>
    <row r="452" spans="1:14" x14ac:dyDescent="0.25">
      <c r="A452" s="10" t="s">
        <v>2</v>
      </c>
      <c r="B452" s="10" t="e">
        <f>COUNTIFS([12]RawData!$F$2:$F$807,"10", [12]RawData!$D$2:$D$807, "Failed To Fill")</f>
        <v>#VALUE!</v>
      </c>
      <c r="C452" s="10" t="e">
        <f>COUNTIFS([12]RawData!$F$2:$F$807,"10", [12]RawData!$D$2:$D$807, "Filled")</f>
        <v>#VALUE!</v>
      </c>
      <c r="D452" s="15" t="e">
        <f t="shared" si="12"/>
        <v>#VALUE!</v>
      </c>
      <c r="E452" s="10">
        <v>10</v>
      </c>
      <c r="F452" s="8" t="str">
        <f t="shared" si="13"/>
        <v>9/30/13 – 10/4/13</v>
      </c>
      <c r="J452" t="s">
        <v>2</v>
      </c>
      <c r="K452">
        <v>4</v>
      </c>
      <c r="L452">
        <v>22</v>
      </c>
      <c r="M452" s="1">
        <v>26</v>
      </c>
      <c r="N452" s="1" t="s">
        <v>18</v>
      </c>
    </row>
    <row r="453" spans="1:14" x14ac:dyDescent="0.25">
      <c r="A453" s="10" t="s">
        <v>2</v>
      </c>
      <c r="B453" s="10" t="e">
        <f>COUNTIFS([12]RawData!$F$2:$F$807,"11", [12]RawData!$D$2:$D$807, "Failed To Fill")</f>
        <v>#VALUE!</v>
      </c>
      <c r="C453" s="10" t="e">
        <f>COUNTIFS([12]RawData!$F$2:$F$807,"11", [12]RawData!$D$2:$D$807, "Filled")</f>
        <v>#VALUE!</v>
      </c>
      <c r="D453" s="15" t="e">
        <f t="shared" si="12"/>
        <v>#VALUE!</v>
      </c>
      <c r="E453" s="10">
        <v>11</v>
      </c>
      <c r="F453" s="8" t="str">
        <f t="shared" si="13"/>
        <v>10/7/13 – 10/8/13</v>
      </c>
      <c r="J453" t="s">
        <v>2</v>
      </c>
      <c r="K453">
        <v>1</v>
      </c>
      <c r="L453">
        <v>13</v>
      </c>
      <c r="M453" s="1">
        <v>14</v>
      </c>
      <c r="N453" s="1" t="s">
        <v>19</v>
      </c>
    </row>
    <row r="454" spans="1:14" x14ac:dyDescent="0.25">
      <c r="A454" s="10" t="s">
        <v>2</v>
      </c>
      <c r="B454" s="10" t="e">
        <f>COUNTIFS([12]RawData!$F$2:$F$807,"12", [12]RawData!$D$2:$D$807, "Failed To Fill")</f>
        <v>#VALUE!</v>
      </c>
      <c r="C454" s="10" t="e">
        <f>COUNTIFS([12]RawData!$F$2:$F$807,"12", [12]RawData!$D$2:$D$807, "Filled")</f>
        <v>#VALUE!</v>
      </c>
      <c r="D454" s="15" t="e">
        <f t="shared" si="12"/>
        <v>#VALUE!</v>
      </c>
      <c r="E454" s="10">
        <v>12</v>
      </c>
      <c r="F454" s="8" t="str">
        <f t="shared" si="13"/>
        <v>10/15/13 – 10/18/13</v>
      </c>
      <c r="J454" t="s">
        <v>2</v>
      </c>
      <c r="K454">
        <v>1</v>
      </c>
      <c r="L454">
        <v>32</v>
      </c>
      <c r="M454" s="1">
        <v>33</v>
      </c>
      <c r="N454" s="1" t="s">
        <v>20</v>
      </c>
    </row>
    <row r="455" spans="1:14" x14ac:dyDescent="0.25">
      <c r="A455" s="10" t="s">
        <v>2</v>
      </c>
      <c r="B455" s="10" t="e">
        <f>COUNTIFS([12]RawData!$F$2:$F$807,"13", [12]RawData!$D$2:$D$807, "Failed To Fill")</f>
        <v>#VALUE!</v>
      </c>
      <c r="C455" s="10" t="e">
        <f>COUNTIFS([12]RawData!$F$2:$F$807,"13", [12]RawData!$D$2:$D$807, "Filled")</f>
        <v>#VALUE!</v>
      </c>
      <c r="D455" s="15" t="e">
        <f t="shared" si="12"/>
        <v>#VALUE!</v>
      </c>
      <c r="E455" s="10">
        <v>13</v>
      </c>
      <c r="F455" s="8" t="str">
        <f t="shared" si="13"/>
        <v>10/21/13 – 10/25/13</v>
      </c>
      <c r="J455" t="s">
        <v>2</v>
      </c>
      <c r="K455">
        <v>2</v>
      </c>
      <c r="L455">
        <v>31</v>
      </c>
      <c r="M455" s="1">
        <v>33</v>
      </c>
      <c r="N455" s="1" t="s">
        <v>21</v>
      </c>
    </row>
    <row r="456" spans="1:14" x14ac:dyDescent="0.25">
      <c r="A456" s="10" t="s">
        <v>2</v>
      </c>
      <c r="B456" s="10" t="e">
        <f>COUNTIFS([12]RawData!$F$2:$F$807,"14", [12]RawData!$D$2:$D$807, "Failed To Fill")</f>
        <v>#VALUE!</v>
      </c>
      <c r="C456" s="10" t="e">
        <f>COUNTIFS([12]RawData!$F$2:$F$807,"14", [12]RawData!$D$2:$D$807, "Filled")</f>
        <v>#VALUE!</v>
      </c>
      <c r="D456" s="15" t="e">
        <f t="shared" si="12"/>
        <v>#VALUE!</v>
      </c>
      <c r="E456" s="10">
        <v>14</v>
      </c>
      <c r="F456" s="8" t="str">
        <f t="shared" si="13"/>
        <v>10/28/13 – 11/1/13</v>
      </c>
      <c r="J456" t="s">
        <v>2</v>
      </c>
      <c r="K456">
        <v>0</v>
      </c>
      <c r="L456">
        <v>32</v>
      </c>
      <c r="M456" s="1">
        <v>32</v>
      </c>
      <c r="N456" s="1" t="s">
        <v>22</v>
      </c>
    </row>
    <row r="457" spans="1:14" x14ac:dyDescent="0.25">
      <c r="A457" s="10" t="s">
        <v>2</v>
      </c>
      <c r="B457" s="10" t="e">
        <f>COUNTIFS([12]RawData!$F$2:$F$807,"15", [12]RawData!$D$2:$D$807, "Failed To Fill")</f>
        <v>#VALUE!</v>
      </c>
      <c r="C457" s="10" t="e">
        <f>COUNTIFS([12]RawData!$F$2:$F$807,"15", [12]RawData!$D$2:$D$807, "Filled")</f>
        <v>#VALUE!</v>
      </c>
      <c r="D457" s="15" t="e">
        <f t="shared" si="12"/>
        <v>#VALUE!</v>
      </c>
      <c r="E457" s="10">
        <v>15</v>
      </c>
      <c r="F457" s="8" t="str">
        <f t="shared" si="13"/>
        <v>11/4/13 – 11/8/13</v>
      </c>
      <c r="J457" t="s">
        <v>2</v>
      </c>
      <c r="K457">
        <v>3</v>
      </c>
      <c r="L457">
        <v>24</v>
      </c>
      <c r="M457" s="1">
        <v>27</v>
      </c>
      <c r="N457" s="1" t="s">
        <v>23</v>
      </c>
    </row>
    <row r="458" spans="1:14" x14ac:dyDescent="0.25">
      <c r="A458" s="10" t="s">
        <v>2</v>
      </c>
      <c r="B458" s="10" t="e">
        <f>COUNTIFS([12]RawData!$F$2:$F$807,"16", [12]RawData!$D$2:$D$807, "Failed To Fill")</f>
        <v>#VALUE!</v>
      </c>
      <c r="C458" s="10" t="e">
        <f>COUNTIFS([12]RawData!$F$2:$F$807,"16", [12]RawData!$D$2:$D$807, "Filled")</f>
        <v>#VALUE!</v>
      </c>
      <c r="D458" s="15" t="e">
        <f t="shared" si="12"/>
        <v>#VALUE!</v>
      </c>
      <c r="E458" s="10">
        <v>16</v>
      </c>
      <c r="F458" s="8" t="str">
        <f t="shared" si="13"/>
        <v>11/12/13 – 11/15/13</v>
      </c>
      <c r="J458" t="s">
        <v>2</v>
      </c>
      <c r="K458">
        <v>4</v>
      </c>
      <c r="L458">
        <v>28</v>
      </c>
      <c r="M458" s="1">
        <v>32</v>
      </c>
      <c r="N458" s="1" t="s">
        <v>24</v>
      </c>
    </row>
    <row r="459" spans="1:14" x14ac:dyDescent="0.25">
      <c r="A459" s="10" t="s">
        <v>2</v>
      </c>
      <c r="B459" s="10" t="e">
        <f>COUNTIFS([12]RawData!$F$2:$F$807,"17", [12]RawData!$D$2:$D$807, "Failed To Fill")</f>
        <v>#VALUE!</v>
      </c>
      <c r="C459" s="10" t="e">
        <f>COUNTIFS([12]RawData!$F$2:$F$807,"17", [12]RawData!$D$2:$D$807, "Filled")</f>
        <v>#VALUE!</v>
      </c>
      <c r="D459" s="15" t="e">
        <f t="shared" si="12"/>
        <v>#VALUE!</v>
      </c>
      <c r="E459" s="10">
        <v>17</v>
      </c>
      <c r="F459" s="8" t="str">
        <f t="shared" si="13"/>
        <v>11/18/13 – 11/22/13</v>
      </c>
      <c r="J459" t="s">
        <v>2</v>
      </c>
      <c r="K459">
        <v>2</v>
      </c>
      <c r="L459">
        <v>22</v>
      </c>
      <c r="M459" s="1">
        <v>24</v>
      </c>
      <c r="N459" s="1" t="s">
        <v>25</v>
      </c>
    </row>
    <row r="460" spans="1:14" x14ac:dyDescent="0.25">
      <c r="A460" s="10" t="s">
        <v>2</v>
      </c>
      <c r="B460" s="10" t="e">
        <f>COUNTIFS([12]RawData!$F$2:$F$807,"18", [12]RawData!$D$2:$D$807, "Failed To Fill")</f>
        <v>#VALUE!</v>
      </c>
      <c r="C460" s="10" t="e">
        <f>COUNTIFS([12]RawData!$F$2:$F$807,"18", [12]RawData!$D$2:$D$807, "Filled")</f>
        <v>#VALUE!</v>
      </c>
      <c r="D460" s="15" t="e">
        <f t="shared" si="12"/>
        <v>#VALUE!</v>
      </c>
      <c r="E460" s="10">
        <v>18</v>
      </c>
      <c r="F460" s="8" t="str">
        <f t="shared" si="13"/>
        <v>11/25/13 – 11/27/13</v>
      </c>
      <c r="J460" t="s">
        <v>2</v>
      </c>
      <c r="K460">
        <v>3</v>
      </c>
      <c r="L460">
        <v>13</v>
      </c>
      <c r="M460" s="1">
        <v>16</v>
      </c>
      <c r="N460" s="1" t="s">
        <v>26</v>
      </c>
    </row>
    <row r="461" spans="1:14" x14ac:dyDescent="0.25">
      <c r="A461" s="10" t="s">
        <v>2</v>
      </c>
      <c r="B461" s="10" t="e">
        <f>COUNTIFS([12]RawData!$F$2:$F$807,"19", [12]RawData!$D$2:$D$807, "Failed To Fill")</f>
        <v>#VALUE!</v>
      </c>
      <c r="C461" s="10" t="e">
        <f>COUNTIFS([12]RawData!$F$2:$F$807,"19", [12]RawData!$D$2:$D$807, "Filled")</f>
        <v>#VALUE!</v>
      </c>
      <c r="D461" s="15" t="e">
        <f t="shared" si="12"/>
        <v>#VALUE!</v>
      </c>
      <c r="E461" s="10">
        <v>19</v>
      </c>
      <c r="F461" s="8" t="str">
        <f t="shared" si="13"/>
        <v>12/2/13 – 12/6/13</v>
      </c>
      <c r="J461" t="s">
        <v>2</v>
      </c>
      <c r="K461">
        <v>0</v>
      </c>
      <c r="L461">
        <v>27</v>
      </c>
      <c r="M461" s="1">
        <v>27</v>
      </c>
      <c r="N461" s="1" t="s">
        <v>27</v>
      </c>
    </row>
    <row r="462" spans="1:14" x14ac:dyDescent="0.25">
      <c r="A462" s="10" t="s">
        <v>2</v>
      </c>
      <c r="B462" s="10" t="e">
        <f>COUNTIFS([12]RawData!$F$2:$F$807,"20", [12]RawData!$D$2:$D$807, "Failed To Fill")</f>
        <v>#VALUE!</v>
      </c>
      <c r="C462" s="10" t="e">
        <f>COUNTIFS([12]RawData!$F$2:$F$807,"20", [12]RawData!$D$2:$D$807, "Filled")</f>
        <v>#VALUE!</v>
      </c>
      <c r="D462" s="15" t="e">
        <f t="shared" si="12"/>
        <v>#VALUE!</v>
      </c>
      <c r="E462" s="10">
        <v>20</v>
      </c>
      <c r="F462" s="8" t="str">
        <f t="shared" si="13"/>
        <v>12/9/13 – 12/13/13</v>
      </c>
      <c r="J462" t="s">
        <v>2</v>
      </c>
      <c r="K462">
        <v>1</v>
      </c>
      <c r="L462">
        <v>27</v>
      </c>
      <c r="M462" s="1">
        <v>28</v>
      </c>
      <c r="N462" s="1" t="s">
        <v>28</v>
      </c>
    </row>
    <row r="463" spans="1:14" x14ac:dyDescent="0.25">
      <c r="A463" s="10" t="s">
        <v>2</v>
      </c>
      <c r="B463" s="10" t="e">
        <f>COUNTIFS([12]RawData!$F$2:$F$807,"21", [12]RawData!$D$2:$D$807, "Failed To Fill")</f>
        <v>#VALUE!</v>
      </c>
      <c r="C463" s="10" t="e">
        <f>COUNTIFS([12]RawData!$F$2:$F$807,"21", [12]RawData!$D$2:$D$807, "Filled")</f>
        <v>#VALUE!</v>
      </c>
      <c r="D463" s="15" t="e">
        <f t="shared" si="12"/>
        <v>#VALUE!</v>
      </c>
      <c r="E463" s="10">
        <v>21</v>
      </c>
      <c r="F463" s="8" t="str">
        <f t="shared" si="13"/>
        <v>12/16/13 – 12/19/13</v>
      </c>
      <c r="J463" t="s">
        <v>2</v>
      </c>
      <c r="K463">
        <v>4</v>
      </c>
      <c r="L463">
        <v>19</v>
      </c>
      <c r="M463" s="1">
        <v>23</v>
      </c>
      <c r="N463" s="1" t="s">
        <v>29</v>
      </c>
    </row>
    <row r="464" spans="1:14" x14ac:dyDescent="0.25">
      <c r="A464" s="10" t="s">
        <v>2</v>
      </c>
      <c r="B464" s="10" t="e">
        <f>COUNTIFS([12]RawData!$F$2:$F$807,"22", [12]RawData!$D$2:$D$807, "Failed To Fill")</f>
        <v>#VALUE!</v>
      </c>
      <c r="C464" s="10" t="e">
        <f>COUNTIFS([12]RawData!$F$2:$F$807,"22", [12]RawData!$D$2:$D$807, "Filled")</f>
        <v>#VALUE!</v>
      </c>
      <c r="D464" s="15" t="e">
        <f t="shared" si="12"/>
        <v>#VALUE!</v>
      </c>
      <c r="E464" s="10">
        <v>22</v>
      </c>
      <c r="F464" s="8" t="str">
        <f t="shared" si="13"/>
        <v>Winter Break</v>
      </c>
      <c r="J464" t="s">
        <v>2</v>
      </c>
      <c r="K464">
        <v>0</v>
      </c>
      <c r="L464">
        <v>0</v>
      </c>
      <c r="M464" s="1">
        <v>0</v>
      </c>
      <c r="N464" s="1" t="s">
        <v>30</v>
      </c>
    </row>
    <row r="465" spans="1:14" x14ac:dyDescent="0.25">
      <c r="A465" s="10" t="s">
        <v>2</v>
      </c>
      <c r="B465" s="10" t="e">
        <f>COUNTIFS([12]RawData!$F$2:$F$807,"23", [12]RawData!$D$2:$D$807, "Failed To Fill")</f>
        <v>#VALUE!</v>
      </c>
      <c r="C465" s="10" t="e">
        <f>COUNTIFS([12]RawData!$F$2:$F$807,"23", [12]RawData!$D$2:$D$807, "Filled")</f>
        <v>#VALUE!</v>
      </c>
      <c r="D465" s="15" t="e">
        <f t="shared" si="12"/>
        <v>#VALUE!</v>
      </c>
      <c r="E465" s="10">
        <v>23</v>
      </c>
      <c r="F465" s="8" t="str">
        <f t="shared" si="13"/>
        <v>1/6/14 – 1/10/14</v>
      </c>
      <c r="J465" t="s">
        <v>2</v>
      </c>
      <c r="K465">
        <v>0</v>
      </c>
      <c r="L465">
        <v>5</v>
      </c>
      <c r="M465" s="1">
        <v>5</v>
      </c>
      <c r="N465" s="1" t="s">
        <v>31</v>
      </c>
    </row>
    <row r="466" spans="1:14" x14ac:dyDescent="0.25">
      <c r="A466" s="10" t="s">
        <v>2</v>
      </c>
      <c r="B466" s="10" t="e">
        <f>COUNTIFS([12]RawData!$F$2:$F$807,"24", [12]RawData!$D$2:$D$807, "Failed To Fill")</f>
        <v>#VALUE!</v>
      </c>
      <c r="C466" s="10" t="e">
        <f>COUNTIFS([12]RawData!$F$2:$F$807,"24", [12]RawData!$D$2:$D$807, "Filled")</f>
        <v>#VALUE!</v>
      </c>
      <c r="D466" s="15" t="e">
        <f t="shared" si="12"/>
        <v>#VALUE!</v>
      </c>
      <c r="E466" s="10">
        <v>24</v>
      </c>
      <c r="F466" s="8" t="str">
        <f t="shared" si="13"/>
        <v>1/13/14 – 1/17/14</v>
      </c>
      <c r="J466" t="s">
        <v>2</v>
      </c>
      <c r="K466">
        <v>1</v>
      </c>
      <c r="L466">
        <v>25</v>
      </c>
      <c r="M466" s="1">
        <v>26</v>
      </c>
      <c r="N466" s="1" t="s">
        <v>32</v>
      </c>
    </row>
    <row r="467" spans="1:14" x14ac:dyDescent="0.25">
      <c r="A467" s="10" t="s">
        <v>2</v>
      </c>
      <c r="B467" s="10" t="e">
        <f>COUNTIFS([12]RawData!$F$2:$F$807,"25", [12]RawData!$D$2:$D$807, "Failed To Fill")</f>
        <v>#VALUE!</v>
      </c>
      <c r="C467" s="10" t="e">
        <f>COUNTIFS([12]RawData!$F$2:$F$807,"25", [12]RawData!$D$2:$D$807, "Filled")</f>
        <v>#VALUE!</v>
      </c>
      <c r="D467" s="15" t="e">
        <f t="shared" si="12"/>
        <v>#VALUE!</v>
      </c>
      <c r="E467" s="10">
        <v>25</v>
      </c>
      <c r="F467" s="8" t="str">
        <f t="shared" si="13"/>
        <v>1/21/14 – 1/24/14</v>
      </c>
      <c r="J467" t="s">
        <v>2</v>
      </c>
      <c r="K467">
        <v>3</v>
      </c>
      <c r="L467">
        <v>21</v>
      </c>
      <c r="M467" s="1">
        <v>24</v>
      </c>
      <c r="N467" s="1" t="s">
        <v>33</v>
      </c>
    </row>
    <row r="468" spans="1:14" x14ac:dyDescent="0.25">
      <c r="A468" s="10" t="s">
        <v>2</v>
      </c>
      <c r="B468" s="10" t="e">
        <f>COUNTIFS([12]RawData!$F$2:$F$807,"26", [12]RawData!$D$2:$D$807, "Failed To Fill")</f>
        <v>#VALUE!</v>
      </c>
      <c r="C468" s="10" t="e">
        <f>COUNTIFS([12]RawData!$F$2:$F$807,"26", [12]RawData!$D$2:$D$807, "Filled")</f>
        <v>#VALUE!</v>
      </c>
      <c r="D468" s="15" t="e">
        <f t="shared" si="12"/>
        <v>#VALUE!</v>
      </c>
      <c r="E468" s="10">
        <v>26</v>
      </c>
      <c r="F468" s="8" t="str">
        <f t="shared" si="13"/>
        <v>1/27/14 – 1/31/14</v>
      </c>
      <c r="J468" t="s">
        <v>2</v>
      </c>
      <c r="K468">
        <v>3</v>
      </c>
      <c r="L468">
        <v>21</v>
      </c>
      <c r="M468" s="1">
        <v>24</v>
      </c>
      <c r="N468" s="1" t="s">
        <v>34</v>
      </c>
    </row>
    <row r="469" spans="1:14" x14ac:dyDescent="0.25">
      <c r="A469" s="10" t="s">
        <v>2</v>
      </c>
      <c r="B469" s="10" t="e">
        <f>COUNTIFS([12]RawData!$F$2:$F$807,"27", [12]RawData!$D$2:$D$807, "Failed To Fill")</f>
        <v>#VALUE!</v>
      </c>
      <c r="C469" s="10" t="e">
        <f>COUNTIFS([12]RawData!$F$2:$F$807,"27", [12]RawData!$D$2:$D$807, "Filled")</f>
        <v>#VALUE!</v>
      </c>
      <c r="D469" s="15" t="e">
        <f t="shared" si="12"/>
        <v>#VALUE!</v>
      </c>
      <c r="E469" s="10">
        <v>27</v>
      </c>
      <c r="F469" s="8" t="str">
        <f t="shared" si="13"/>
        <v xml:space="preserve"> 2/3/14 – 2/7/14</v>
      </c>
      <c r="J469" t="s">
        <v>2</v>
      </c>
      <c r="K469">
        <v>5</v>
      </c>
      <c r="L469">
        <v>20</v>
      </c>
      <c r="M469" s="1">
        <v>25</v>
      </c>
      <c r="N469" s="1" t="s">
        <v>35</v>
      </c>
    </row>
    <row r="470" spans="1:14" x14ac:dyDescent="0.25">
      <c r="A470" s="10" t="s">
        <v>2</v>
      </c>
      <c r="B470" s="10" t="e">
        <f>COUNTIFS([12]RawData!$F$2:$F$807,"28", [12]RawData!$D$2:$D$807, "Failed To Fill")</f>
        <v>#VALUE!</v>
      </c>
      <c r="C470" s="10" t="e">
        <f>COUNTIFS([12]RawData!$F$2:$F$807,"28", [12]RawData!$D$2:$D$807, "Filled")</f>
        <v>#VALUE!</v>
      </c>
      <c r="D470" s="15" t="e">
        <f t="shared" si="12"/>
        <v>#VALUE!</v>
      </c>
      <c r="E470" s="10">
        <v>28</v>
      </c>
      <c r="F470" s="8" t="str">
        <f t="shared" si="13"/>
        <v xml:space="preserve"> 2/10/14 – 2/14/14</v>
      </c>
      <c r="J470" t="s">
        <v>2</v>
      </c>
      <c r="K470">
        <v>5</v>
      </c>
      <c r="L470">
        <v>20</v>
      </c>
      <c r="M470" s="1">
        <v>25</v>
      </c>
      <c r="N470" s="1" t="s">
        <v>36</v>
      </c>
    </row>
    <row r="471" spans="1:14" x14ac:dyDescent="0.25">
      <c r="A471" s="10" t="s">
        <v>2</v>
      </c>
      <c r="B471" s="10" t="e">
        <f>COUNTIFS([12]RawData!$F$2:$F$807,"29", [12]RawData!$D$2:$D$807, "Failed To Fill")</f>
        <v>#VALUE!</v>
      </c>
      <c r="C471" s="10" t="e">
        <f>COUNTIFS([12]RawData!$F$2:$F$807,"29", [12]RawData!$D$2:$D$807, "Filled")</f>
        <v>#VALUE!</v>
      </c>
      <c r="D471" s="15" t="e">
        <f t="shared" si="12"/>
        <v>#VALUE!</v>
      </c>
      <c r="E471" s="10">
        <v>29</v>
      </c>
      <c r="F471" s="8" t="str">
        <f t="shared" si="13"/>
        <v xml:space="preserve"> 2/17/14 – 2/19/14</v>
      </c>
      <c r="J471" t="s">
        <v>2</v>
      </c>
      <c r="K471">
        <v>2</v>
      </c>
      <c r="L471">
        <v>23</v>
      </c>
      <c r="M471" s="1">
        <v>25</v>
      </c>
      <c r="N471" s="1" t="s">
        <v>37</v>
      </c>
    </row>
    <row r="472" spans="1:14" x14ac:dyDescent="0.25">
      <c r="A472" s="10" t="s">
        <v>2</v>
      </c>
      <c r="B472" s="10" t="e">
        <f>COUNTIFS([12]RawData!$F$2:$F$807,"30", [12]RawData!$D$2:$D$807, "Failed To Fill")</f>
        <v>#VALUE!</v>
      </c>
      <c r="C472" s="10" t="e">
        <f>COUNTIFS([12]RawData!$F$2:$F$807,"30", [12]RawData!$D$2:$D$807, "Filled")</f>
        <v>#VALUE!</v>
      </c>
      <c r="D472" s="15" t="e">
        <f t="shared" si="12"/>
        <v>#VALUE!</v>
      </c>
      <c r="E472" s="10">
        <v>30</v>
      </c>
      <c r="F472" s="8" t="str">
        <f t="shared" si="13"/>
        <v xml:space="preserve"> 2/24/14 – 2/28/14</v>
      </c>
      <c r="J472" t="s">
        <v>2</v>
      </c>
      <c r="K472">
        <v>0</v>
      </c>
      <c r="L472">
        <v>14</v>
      </c>
      <c r="M472" s="1">
        <v>14</v>
      </c>
      <c r="N472" s="1" t="s">
        <v>38</v>
      </c>
    </row>
    <row r="473" spans="1:14" x14ac:dyDescent="0.25">
      <c r="A473" s="10" t="s">
        <v>2</v>
      </c>
      <c r="B473" s="10" t="e">
        <f>COUNTIFS([12]RawData!$F$2:$F$807,"31", [12]RawData!$D$2:$D$807, "Failed To Fill")</f>
        <v>#VALUE!</v>
      </c>
      <c r="C473" s="10" t="e">
        <f>COUNTIFS([12]RawData!$F$2:$F$807,"31", [12]RawData!$D$2:$D$807, "Filled")</f>
        <v>#VALUE!</v>
      </c>
      <c r="D473" s="15" t="e">
        <f t="shared" si="12"/>
        <v>#VALUE!</v>
      </c>
      <c r="E473" s="10">
        <v>31</v>
      </c>
      <c r="F473" s="8" t="str">
        <f t="shared" si="13"/>
        <v xml:space="preserve"> 3/3/14 – 3/7/14</v>
      </c>
      <c r="J473" t="s">
        <v>2</v>
      </c>
      <c r="K473">
        <v>7</v>
      </c>
      <c r="L473">
        <v>20</v>
      </c>
      <c r="M473" s="1">
        <v>27</v>
      </c>
      <c r="N473" s="1" t="s">
        <v>40</v>
      </c>
    </row>
    <row r="474" spans="1:14" x14ac:dyDescent="0.25">
      <c r="A474" s="10" t="s">
        <v>2</v>
      </c>
      <c r="B474" s="10" t="e">
        <f>COUNTIFS([12]RawData!$F$2:$F$807,"32", [12]RawData!$D$2:$D$807, "Failed To Fill")</f>
        <v>#VALUE!</v>
      </c>
      <c r="C474" s="10" t="e">
        <f>COUNTIFS([12]RawData!$F$2:$F$807,"32", [12]RawData!$D$2:$D$807, "Filled")</f>
        <v>#VALUE!</v>
      </c>
      <c r="D474" s="15" t="e">
        <f t="shared" si="12"/>
        <v>#VALUE!</v>
      </c>
      <c r="E474" s="10">
        <v>32</v>
      </c>
      <c r="F474" s="8" t="str">
        <f t="shared" si="13"/>
        <v xml:space="preserve"> 3/10/14 – 3/13/14</v>
      </c>
      <c r="J474" t="s">
        <v>2</v>
      </c>
      <c r="K474">
        <v>2</v>
      </c>
      <c r="L474">
        <v>23</v>
      </c>
      <c r="M474" s="1">
        <v>25</v>
      </c>
      <c r="N474" s="1" t="s">
        <v>41</v>
      </c>
    </row>
    <row r="475" spans="1:14" x14ac:dyDescent="0.25">
      <c r="A475" s="10" t="s">
        <v>2</v>
      </c>
      <c r="B475" s="10" t="e">
        <f>COUNTIFS([12]RawData!$F$2:$F$807,"33", [12]RawData!$D$2:$D$807, "Failed To Fill")</f>
        <v>#VALUE!</v>
      </c>
      <c r="C475" s="10" t="e">
        <f>COUNTIFS([12]RawData!$F$2:$F$807,"33", [12]RawData!$D$2:$D$807, "Filled")</f>
        <v>#VALUE!</v>
      </c>
      <c r="D475" s="15" t="e">
        <f t="shared" si="12"/>
        <v>#VALUE!</v>
      </c>
      <c r="E475" s="10">
        <v>33</v>
      </c>
      <c r="F475" s="8" t="str">
        <f t="shared" si="13"/>
        <v xml:space="preserve"> 3/17/14 – 3/21/14</v>
      </c>
      <c r="J475" t="s">
        <v>2</v>
      </c>
      <c r="K475">
        <v>3</v>
      </c>
      <c r="L475">
        <v>21</v>
      </c>
      <c r="M475" s="1">
        <v>24</v>
      </c>
      <c r="N475" s="1" t="s">
        <v>42</v>
      </c>
    </row>
    <row r="476" spans="1:14" x14ac:dyDescent="0.25">
      <c r="A476" s="10" t="s">
        <v>2</v>
      </c>
      <c r="B476" s="10" t="e">
        <f>COUNTIFS([12]RawData!$F$2:$F$807,"34", [12]RawData!$D$2:$D$807, "Failed To Fill")</f>
        <v>#VALUE!</v>
      </c>
      <c r="C476" s="10" t="e">
        <f>COUNTIFS([12]RawData!$F$2:$F$807,"34", [12]RawData!$D$2:$D$807, "Filled")</f>
        <v>#VALUE!</v>
      </c>
      <c r="D476" s="15" t="e">
        <f t="shared" si="12"/>
        <v>#VALUE!</v>
      </c>
      <c r="E476" s="10">
        <v>34</v>
      </c>
      <c r="F476" s="8" t="str">
        <f t="shared" si="13"/>
        <v xml:space="preserve"> 3/24/14 – 3/28/14</v>
      </c>
      <c r="J476" t="s">
        <v>2</v>
      </c>
      <c r="K476">
        <v>2</v>
      </c>
      <c r="L476">
        <v>20</v>
      </c>
      <c r="M476" s="1">
        <v>22</v>
      </c>
      <c r="N476" s="1" t="s">
        <v>43</v>
      </c>
    </row>
    <row r="477" spans="1:14" x14ac:dyDescent="0.25">
      <c r="A477" s="10" t="s">
        <v>2</v>
      </c>
      <c r="B477" s="10" t="e">
        <f>COUNTIFS([12]RawData!$F$2:$F$807,"35", [12]RawData!$D$2:$D$807, "Failed To Fill")</f>
        <v>#VALUE!</v>
      </c>
      <c r="C477" s="10" t="e">
        <f>COUNTIFS([12]RawData!$F$2:$F$807,"35", [12]RawData!$D$2:$D$807, "Filled")</f>
        <v>#VALUE!</v>
      </c>
      <c r="D477" s="15" t="e">
        <f t="shared" si="12"/>
        <v>#VALUE!</v>
      </c>
      <c r="E477" s="10">
        <v>35</v>
      </c>
      <c r="F477" s="8" t="str">
        <f t="shared" si="13"/>
        <v xml:space="preserve"> 3/31/14 – 4/4/14</v>
      </c>
      <c r="J477" t="s">
        <v>2</v>
      </c>
      <c r="K477">
        <v>5</v>
      </c>
      <c r="L477">
        <v>20</v>
      </c>
      <c r="M477" s="1">
        <v>25</v>
      </c>
      <c r="N477" s="1" t="s">
        <v>44</v>
      </c>
    </row>
    <row r="478" spans="1:14" x14ac:dyDescent="0.25">
      <c r="A478" s="10" t="s">
        <v>2</v>
      </c>
      <c r="B478" s="10" t="e">
        <f>COUNTIFS([12]RawData!$F$2:$F$807,"36", [12]RawData!$D$2:$D$807, "Failed To Fill")</f>
        <v>#VALUE!</v>
      </c>
      <c r="C478" s="10" t="e">
        <f>COUNTIFS([12]RawData!$F$2:$F$807,"36", [12]RawData!$D$2:$D$807, "Filled")</f>
        <v>#VALUE!</v>
      </c>
      <c r="D478" s="15" t="e">
        <f t="shared" si="12"/>
        <v>#VALUE!</v>
      </c>
      <c r="E478" s="10">
        <v>36</v>
      </c>
      <c r="F478" s="8" t="str">
        <f t="shared" si="13"/>
        <v xml:space="preserve"> 4/7/14 – 4/11/14</v>
      </c>
      <c r="J478" t="s">
        <v>2</v>
      </c>
      <c r="K478">
        <v>3</v>
      </c>
      <c r="L478">
        <v>23</v>
      </c>
      <c r="M478" s="1">
        <v>26</v>
      </c>
      <c r="N478" s="1" t="s">
        <v>45</v>
      </c>
    </row>
    <row r="479" spans="1:14" x14ac:dyDescent="0.25">
      <c r="A479" s="10" t="s">
        <v>2</v>
      </c>
      <c r="B479" s="10" t="e">
        <f>COUNTIFS([12]RawData!$F$2:$F$807,"37", [12]RawData!$D$2:$D$807, "Failed To Fill")</f>
        <v>#VALUE!</v>
      </c>
      <c r="C479" s="10" t="e">
        <f>COUNTIFS([12]RawData!$F$2:$F$807,"37", [12]RawData!$D$2:$D$807, "Filled")</f>
        <v>#VALUE!</v>
      </c>
      <c r="D479" s="15" t="e">
        <f t="shared" si="12"/>
        <v>#VALUE!</v>
      </c>
      <c r="E479" s="10">
        <v>37</v>
      </c>
      <c r="F479" s="8" t="str">
        <f t="shared" si="13"/>
        <v xml:space="preserve">  4/14/14 – 4/17/14</v>
      </c>
      <c r="J479" t="s">
        <v>2</v>
      </c>
      <c r="K479">
        <v>0</v>
      </c>
      <c r="L479">
        <v>10</v>
      </c>
      <c r="M479" s="1">
        <v>10</v>
      </c>
      <c r="N479" s="1" t="s">
        <v>39</v>
      </c>
    </row>
    <row r="480" spans="1:14" x14ac:dyDescent="0.25">
      <c r="A480" s="10" t="s">
        <v>5</v>
      </c>
      <c r="B480" s="15" t="e">
        <f>COUNTIFS([13]RawData!$F$2:$F$359,"1", [13]RawData!$D$2:$D$359, "Filled")</f>
        <v>#VALUE!</v>
      </c>
      <c r="C480" s="15" t="e">
        <f>COUNTIFS([13]RawData!$F$2:$F$359,"1", [13]RawData!$D$2:$D$359, "Failed To Fill")</f>
        <v>#VALUE!</v>
      </c>
      <c r="D480" s="15" t="e">
        <f t="shared" si="12"/>
        <v>#VALUE!</v>
      </c>
      <c r="E480" s="10">
        <v>1</v>
      </c>
      <c r="F480" s="8" t="str">
        <f t="shared" si="13"/>
        <v>7/29/13 – 8/2/13</v>
      </c>
      <c r="J480" t="s">
        <v>5</v>
      </c>
      <c r="K480">
        <v>1</v>
      </c>
      <c r="L480">
        <v>0</v>
      </c>
      <c r="M480" s="1">
        <v>1</v>
      </c>
      <c r="N480" s="1" t="s">
        <v>9</v>
      </c>
    </row>
    <row r="481" spans="1:14" x14ac:dyDescent="0.25">
      <c r="A481" s="10" t="s">
        <v>5</v>
      </c>
      <c r="B481" s="15" t="e">
        <f>COUNTIFS([13]RawData!$F$2:$F$359,"2", [13]RawData!$D$2:$D$359, "Filled")</f>
        <v>#VALUE!</v>
      </c>
      <c r="C481" s="10" t="e">
        <f>COUNTIFS([13]RawData!$F$2:$F$359,"2", [13]RawData!$D$2:$D$359, "Failed To Fill")</f>
        <v>#VALUE!</v>
      </c>
      <c r="D481" s="15" t="e">
        <f t="shared" si="12"/>
        <v>#VALUE!</v>
      </c>
      <c r="E481" s="10">
        <v>2</v>
      </c>
      <c r="F481" s="8" t="str">
        <f t="shared" si="13"/>
        <v>8/5/13 – 8/9/13</v>
      </c>
      <c r="J481" t="s">
        <v>5</v>
      </c>
      <c r="K481">
        <v>5</v>
      </c>
      <c r="L481">
        <v>0</v>
      </c>
      <c r="M481" s="1">
        <v>5</v>
      </c>
      <c r="N481" s="1" t="s">
        <v>10</v>
      </c>
    </row>
    <row r="482" spans="1:14" x14ac:dyDescent="0.25">
      <c r="A482" s="10" t="s">
        <v>5</v>
      </c>
      <c r="B482" s="15" t="e">
        <f>COUNTIFS([13]RawData!$F$2:$F$359,"3", [13]RawData!$D$2:$D$359, "Filled")</f>
        <v>#VALUE!</v>
      </c>
      <c r="C482" s="10" t="e">
        <f>COUNTIFS([13]RawData!$F$2:$F$359,"3", [13]RawData!$D$2:$D$359, "Failed To Fill")</f>
        <v>#VALUE!</v>
      </c>
      <c r="D482" s="15" t="e">
        <f t="shared" si="12"/>
        <v>#VALUE!</v>
      </c>
      <c r="E482" s="10">
        <v>3</v>
      </c>
      <c r="F482" s="8" t="str">
        <f t="shared" si="13"/>
        <v>8/12/13 – 8/16/13</v>
      </c>
      <c r="J482" t="s">
        <v>5</v>
      </c>
      <c r="K482">
        <v>7</v>
      </c>
      <c r="L482">
        <v>0</v>
      </c>
      <c r="M482" s="1">
        <v>7</v>
      </c>
      <c r="N482" s="1" t="s">
        <v>11</v>
      </c>
    </row>
    <row r="483" spans="1:14" x14ac:dyDescent="0.25">
      <c r="A483" s="10" t="s">
        <v>5</v>
      </c>
      <c r="B483" s="10" t="e">
        <f>COUNTIFS([13]RawData!$F$2:$F$359,"4", [13]RawData!$D$2:$D$359, "Filled")</f>
        <v>#VALUE!</v>
      </c>
      <c r="C483" s="10" t="e">
        <f>COUNTIFS([13]RawData!$F$2:$F$359,"4", [13]RawData!$D$2:$D$359, "Failed To Fill")</f>
        <v>#VALUE!</v>
      </c>
      <c r="D483" s="15" t="e">
        <f t="shared" si="12"/>
        <v>#VALUE!</v>
      </c>
      <c r="E483" s="10">
        <v>4</v>
      </c>
      <c r="F483" s="8" t="str">
        <f t="shared" si="13"/>
        <v>8/19/13 – 8/23/13</v>
      </c>
      <c r="J483" t="s">
        <v>5</v>
      </c>
      <c r="K483">
        <v>7</v>
      </c>
      <c r="L483">
        <v>1</v>
      </c>
      <c r="M483" s="1">
        <v>8</v>
      </c>
      <c r="N483" s="1" t="s">
        <v>12</v>
      </c>
    </row>
    <row r="484" spans="1:14" x14ac:dyDescent="0.25">
      <c r="A484" s="10" t="s">
        <v>5</v>
      </c>
      <c r="B484" s="10" t="e">
        <f>COUNTIFS([13]RawData!$F$2:$F$359,"5", [13]RawData!$D$2:$D$359, "Filled")</f>
        <v>#VALUE!</v>
      </c>
      <c r="C484" s="10" t="e">
        <f>COUNTIFS([13]RawData!$F$2:$F$359,"5", [13]RawData!$D$2:$D$359, "Failed To Fill")</f>
        <v>#VALUE!</v>
      </c>
      <c r="D484" s="15" t="e">
        <f t="shared" si="12"/>
        <v>#VALUE!</v>
      </c>
      <c r="E484" s="10">
        <v>5</v>
      </c>
      <c r="F484" s="8" t="str">
        <f t="shared" si="13"/>
        <v>8/26/13 – 8/30/13</v>
      </c>
      <c r="J484" t="s">
        <v>5</v>
      </c>
      <c r="K484">
        <v>7</v>
      </c>
      <c r="L484">
        <v>1</v>
      </c>
      <c r="M484" s="1">
        <v>8</v>
      </c>
      <c r="N484" s="1" t="s">
        <v>13</v>
      </c>
    </row>
    <row r="485" spans="1:14" x14ac:dyDescent="0.25">
      <c r="A485" s="10" t="s">
        <v>5</v>
      </c>
      <c r="B485" s="10" t="e">
        <f>COUNTIFS([13]RawData!$F$2:$F$359,"6", [13]RawData!$D$2:$D$359, "Filled")</f>
        <v>#VALUE!</v>
      </c>
      <c r="C485" s="10" t="e">
        <f>COUNTIFS([13]RawData!$F$2:$F$359,"6", [13]RawData!$D$2:$D$359, "Failed To Fill")</f>
        <v>#VALUE!</v>
      </c>
      <c r="D485" s="15" t="e">
        <f t="shared" si="12"/>
        <v>#VALUE!</v>
      </c>
      <c r="E485" s="10">
        <v>6</v>
      </c>
      <c r="F485" s="8" t="str">
        <f t="shared" si="13"/>
        <v>9/3/13 – 9/6/13</v>
      </c>
      <c r="J485" t="s">
        <v>5</v>
      </c>
      <c r="K485">
        <v>16</v>
      </c>
      <c r="L485">
        <v>0</v>
      </c>
      <c r="M485" s="1">
        <v>16</v>
      </c>
      <c r="N485" s="1" t="s">
        <v>14</v>
      </c>
    </row>
    <row r="486" spans="1:14" x14ac:dyDescent="0.25">
      <c r="A486" s="10" t="s">
        <v>5</v>
      </c>
      <c r="B486" s="10" t="e">
        <f>COUNTIFS([13]RawData!$F$2:$F$359,"7", [13]RawData!$D$2:$D$359, "Filled")</f>
        <v>#VALUE!</v>
      </c>
      <c r="C486" s="10" t="e">
        <f>COUNTIFS([13]RawData!$F$2:$F$359,"7", [13]RawData!$D$2:$D$359, "Failed To Fill")</f>
        <v>#VALUE!</v>
      </c>
      <c r="D486" s="15" t="e">
        <f t="shared" si="12"/>
        <v>#VALUE!</v>
      </c>
      <c r="E486" s="10">
        <v>7</v>
      </c>
      <c r="F486" s="8" t="str">
        <f t="shared" si="13"/>
        <v>9/9/13 – 9/13/13</v>
      </c>
      <c r="J486" t="s">
        <v>5</v>
      </c>
      <c r="K486">
        <v>11</v>
      </c>
      <c r="L486">
        <v>1</v>
      </c>
      <c r="M486" s="1">
        <v>12</v>
      </c>
      <c r="N486" s="1" t="s">
        <v>15</v>
      </c>
    </row>
    <row r="487" spans="1:14" x14ac:dyDescent="0.25">
      <c r="A487" s="10" t="s">
        <v>5</v>
      </c>
      <c r="B487" s="16" t="e">
        <f>COUNTIFS([13]RawData!$F$2:$F$359,"8", [13]RawData!$D$2:$D$359, "Filled")</f>
        <v>#VALUE!</v>
      </c>
      <c r="C487" s="16" t="e">
        <f>COUNTIFS([13]RawData!$F$2:$F$359,"8", [13]RawData!$D$2:$D$359, "Failed To Fill")</f>
        <v>#VALUE!</v>
      </c>
      <c r="D487" s="15" t="e">
        <f t="shared" si="12"/>
        <v>#VALUE!</v>
      </c>
      <c r="E487" s="10">
        <v>8</v>
      </c>
      <c r="F487" s="8" t="str">
        <f t="shared" si="13"/>
        <v>9/16/13 – 9/20/13</v>
      </c>
      <c r="J487" t="s">
        <v>5</v>
      </c>
      <c r="K487">
        <v>15</v>
      </c>
      <c r="L487">
        <v>1</v>
      </c>
      <c r="M487" s="1">
        <v>16</v>
      </c>
      <c r="N487" s="1" t="s">
        <v>16</v>
      </c>
    </row>
    <row r="488" spans="1:14" x14ac:dyDescent="0.25">
      <c r="A488" s="10" t="s">
        <v>5</v>
      </c>
      <c r="B488" s="10" t="e">
        <f>COUNTIFS([13]RawData!$F$2:$F$359,"9", [13]RawData!$D$2:$D$359, "Filled")</f>
        <v>#VALUE!</v>
      </c>
      <c r="C488" s="10" t="e">
        <f>COUNTIFS([13]RawData!$F$2:$F$359,"9", [13]RawData!$D$2:$D$359, "Failed To Fill")</f>
        <v>#VALUE!</v>
      </c>
      <c r="D488" s="15" t="e">
        <f t="shared" si="12"/>
        <v>#VALUE!</v>
      </c>
      <c r="E488" s="10">
        <v>9</v>
      </c>
      <c r="F488" s="8" t="str">
        <f t="shared" si="13"/>
        <v>9/23/13 – 9/27/13</v>
      </c>
      <c r="J488" t="s">
        <v>5</v>
      </c>
      <c r="K488">
        <v>5</v>
      </c>
      <c r="L488">
        <v>5</v>
      </c>
      <c r="M488" s="1">
        <v>10</v>
      </c>
      <c r="N488" s="1" t="s">
        <v>17</v>
      </c>
    </row>
    <row r="489" spans="1:14" x14ac:dyDescent="0.25">
      <c r="A489" s="10" t="s">
        <v>5</v>
      </c>
      <c r="B489" s="10" t="e">
        <f>COUNTIFS([13]RawData!$F$2:$F$359,"10", [13]RawData!$D$2:$D$359, "Filled")</f>
        <v>#VALUE!</v>
      </c>
      <c r="C489" s="10" t="e">
        <f>COUNTIFS([13]RawData!$F$2:$F$359,"10", [13]RawData!$D$2:$D$359, "Failed To Fill")</f>
        <v>#VALUE!</v>
      </c>
      <c r="D489" s="15" t="e">
        <f t="shared" si="12"/>
        <v>#VALUE!</v>
      </c>
      <c r="E489" s="10">
        <v>10</v>
      </c>
      <c r="F489" s="8" t="str">
        <f t="shared" si="13"/>
        <v>9/30/13 – 10/4/13</v>
      </c>
      <c r="J489" t="s">
        <v>5</v>
      </c>
      <c r="K489">
        <v>9</v>
      </c>
      <c r="L489">
        <v>3</v>
      </c>
      <c r="M489" s="1">
        <v>12</v>
      </c>
      <c r="N489" s="1" t="s">
        <v>18</v>
      </c>
    </row>
    <row r="490" spans="1:14" x14ac:dyDescent="0.25">
      <c r="A490" s="10" t="s">
        <v>5</v>
      </c>
      <c r="B490" s="10" t="e">
        <f>COUNTIFS([13]RawData!$F$2:$F$359,"11", [13]RawData!$D$2:$D$359, "Filled")</f>
        <v>#VALUE!</v>
      </c>
      <c r="C490" s="10" t="e">
        <f>COUNTIFS([13]RawData!$F$2:$F$359,"11", [13]RawData!$D$2:$D$359, "Failed To Fill")</f>
        <v>#VALUE!</v>
      </c>
      <c r="D490" s="15" t="e">
        <f t="shared" si="12"/>
        <v>#VALUE!</v>
      </c>
      <c r="E490" s="10">
        <v>11</v>
      </c>
      <c r="F490" s="8" t="str">
        <f t="shared" si="13"/>
        <v>10/7/13 – 10/8/13</v>
      </c>
      <c r="J490" t="s">
        <v>5</v>
      </c>
      <c r="K490">
        <v>2</v>
      </c>
      <c r="L490">
        <v>0</v>
      </c>
      <c r="M490" s="1">
        <v>2</v>
      </c>
      <c r="N490" s="1" t="s">
        <v>19</v>
      </c>
    </row>
    <row r="491" spans="1:14" x14ac:dyDescent="0.25">
      <c r="A491" s="10" t="s">
        <v>5</v>
      </c>
      <c r="B491" s="10" t="e">
        <f>COUNTIFS([13]RawData!$F$2:$F$359,"12", [13]RawData!$D$2:$D$359, "Filled")</f>
        <v>#VALUE!</v>
      </c>
      <c r="C491" s="10" t="e">
        <f>COUNTIFS([13]RawData!$F$2:$F$359,"12", [13]RawData!$D$2:$D$359, "Failed To Fill")</f>
        <v>#VALUE!</v>
      </c>
      <c r="D491" s="15" t="e">
        <f t="shared" si="12"/>
        <v>#VALUE!</v>
      </c>
      <c r="E491" s="10">
        <v>12</v>
      </c>
      <c r="F491" s="8" t="str">
        <f t="shared" si="13"/>
        <v>10/15/13 – 10/18/13</v>
      </c>
      <c r="J491" t="s">
        <v>5</v>
      </c>
      <c r="K491">
        <v>5</v>
      </c>
      <c r="L491">
        <v>0</v>
      </c>
      <c r="M491" s="1">
        <v>5</v>
      </c>
      <c r="N491" s="1" t="s">
        <v>20</v>
      </c>
    </row>
    <row r="492" spans="1:14" x14ac:dyDescent="0.25">
      <c r="A492" s="10" t="s">
        <v>5</v>
      </c>
      <c r="B492" s="10" t="e">
        <f>COUNTIFS([13]RawData!$F$2:$F$359,"13", [13]RawData!$D$2:$D$359, "Filled")</f>
        <v>#VALUE!</v>
      </c>
      <c r="C492" s="10" t="e">
        <f>COUNTIFS([13]RawData!$F$2:$F$359,"13", [13]RawData!$D$2:$D$359, "Failed To Fill")</f>
        <v>#VALUE!</v>
      </c>
      <c r="D492" s="15" t="e">
        <f t="shared" ref="D492:D555" si="14">SUM(B492:C492)</f>
        <v>#VALUE!</v>
      </c>
      <c r="E492" s="10">
        <v>13</v>
      </c>
      <c r="F492" s="8" t="str">
        <f t="shared" ref="F492:F555" si="15">INDEX($A$4:$B$40,MATCH(E492,$A$4:$A$40,0),2)</f>
        <v>10/21/13 – 10/25/13</v>
      </c>
      <c r="J492" t="s">
        <v>5</v>
      </c>
      <c r="K492">
        <v>4</v>
      </c>
      <c r="L492">
        <v>0</v>
      </c>
      <c r="M492" s="1">
        <v>4</v>
      </c>
      <c r="N492" s="1" t="s">
        <v>21</v>
      </c>
    </row>
    <row r="493" spans="1:14" x14ac:dyDescent="0.25">
      <c r="A493" s="10" t="s">
        <v>5</v>
      </c>
      <c r="B493" s="10" t="e">
        <f>COUNTIFS([13]RawData!$F$2:$F$359,"14", [13]RawData!$D$2:$D$359, "Filled")</f>
        <v>#VALUE!</v>
      </c>
      <c r="C493" s="10" t="e">
        <f>COUNTIFS([13]RawData!$F$2:$F$359,"14", [13]RawData!$D$2:$D$359, "Failed To Fill")</f>
        <v>#VALUE!</v>
      </c>
      <c r="D493" s="15" t="e">
        <f t="shared" si="14"/>
        <v>#VALUE!</v>
      </c>
      <c r="E493" s="10">
        <v>14</v>
      </c>
      <c r="F493" s="8" t="str">
        <f t="shared" si="15"/>
        <v>10/28/13 – 11/1/13</v>
      </c>
      <c r="J493" t="s">
        <v>5</v>
      </c>
      <c r="K493">
        <v>11</v>
      </c>
      <c r="L493">
        <v>4</v>
      </c>
      <c r="M493" s="1">
        <v>15</v>
      </c>
      <c r="N493" s="1" t="s">
        <v>22</v>
      </c>
    </row>
    <row r="494" spans="1:14" x14ac:dyDescent="0.25">
      <c r="A494" s="10" t="s">
        <v>5</v>
      </c>
      <c r="B494" s="10" t="e">
        <f>COUNTIFS([13]RawData!$F$2:$F$359,"15", [13]RawData!$D$2:$D$359, "Filled")</f>
        <v>#VALUE!</v>
      </c>
      <c r="C494" s="10" t="e">
        <f>COUNTIFS([13]RawData!$F$2:$F$359,"15", [13]RawData!$D$2:$D$359, "Failed To Fill")</f>
        <v>#VALUE!</v>
      </c>
      <c r="D494" s="15" t="e">
        <f t="shared" si="14"/>
        <v>#VALUE!</v>
      </c>
      <c r="E494" s="10">
        <v>15</v>
      </c>
      <c r="F494" s="8" t="str">
        <f t="shared" si="15"/>
        <v>11/4/13 – 11/8/13</v>
      </c>
      <c r="J494" t="s">
        <v>5</v>
      </c>
      <c r="K494">
        <v>7</v>
      </c>
      <c r="L494">
        <v>0</v>
      </c>
      <c r="M494" s="1">
        <v>7</v>
      </c>
      <c r="N494" s="1" t="s">
        <v>23</v>
      </c>
    </row>
    <row r="495" spans="1:14" x14ac:dyDescent="0.25">
      <c r="A495" s="10" t="s">
        <v>5</v>
      </c>
      <c r="B495" s="10" t="e">
        <f>COUNTIFS([13]RawData!$F$2:$F$359,"16", [13]RawData!$D$2:$D$359, "Filled")</f>
        <v>#VALUE!</v>
      </c>
      <c r="C495" s="10" t="e">
        <f>COUNTIFS([13]RawData!$F$2:$F$359,"16", [13]RawData!$D$2:$D$359, "Failed To Fill")</f>
        <v>#VALUE!</v>
      </c>
      <c r="D495" s="15" t="e">
        <f t="shared" si="14"/>
        <v>#VALUE!</v>
      </c>
      <c r="E495" s="10">
        <v>16</v>
      </c>
      <c r="F495" s="8" t="str">
        <f t="shared" si="15"/>
        <v>11/12/13 – 11/15/13</v>
      </c>
      <c r="J495" t="s">
        <v>5</v>
      </c>
      <c r="K495">
        <v>6</v>
      </c>
      <c r="L495">
        <v>0</v>
      </c>
      <c r="M495" s="1">
        <v>6</v>
      </c>
      <c r="N495" s="1" t="s">
        <v>24</v>
      </c>
    </row>
    <row r="496" spans="1:14" x14ac:dyDescent="0.25">
      <c r="A496" s="10" t="s">
        <v>5</v>
      </c>
      <c r="B496" s="10" t="e">
        <f>COUNTIFS([13]RawData!$F$2:$F$359,"17", [13]RawData!$D$2:$D$359, "Filled")</f>
        <v>#VALUE!</v>
      </c>
      <c r="C496" s="10" t="e">
        <f>COUNTIFS([13]RawData!$F$2:$F$359,"17", [13]RawData!$D$2:$D$359, "Failed To Fill")</f>
        <v>#VALUE!</v>
      </c>
      <c r="D496" s="15" t="e">
        <f t="shared" si="14"/>
        <v>#VALUE!</v>
      </c>
      <c r="E496" s="10">
        <v>17</v>
      </c>
      <c r="F496" s="8" t="str">
        <f t="shared" si="15"/>
        <v>11/18/13 – 11/22/13</v>
      </c>
      <c r="J496" t="s">
        <v>5</v>
      </c>
      <c r="K496">
        <v>11</v>
      </c>
      <c r="L496">
        <v>2</v>
      </c>
      <c r="M496" s="1">
        <v>13</v>
      </c>
      <c r="N496" s="1" t="s">
        <v>25</v>
      </c>
    </row>
    <row r="497" spans="1:14" x14ac:dyDescent="0.25">
      <c r="A497" s="10" t="s">
        <v>5</v>
      </c>
      <c r="B497" s="10" t="e">
        <f>COUNTIFS([13]RawData!$F$2:$F$359,"18", [13]RawData!$D$2:$D$359, "Filled")</f>
        <v>#VALUE!</v>
      </c>
      <c r="C497" s="10" t="e">
        <f>COUNTIFS([13]RawData!$F$2:$F$359,"18", [13]RawData!$D$2:$D$359, "Failed To Fill")</f>
        <v>#VALUE!</v>
      </c>
      <c r="D497" s="15" t="e">
        <f t="shared" si="14"/>
        <v>#VALUE!</v>
      </c>
      <c r="E497" s="10">
        <v>18</v>
      </c>
      <c r="F497" s="8" t="str">
        <f t="shared" si="15"/>
        <v>11/25/13 – 11/27/13</v>
      </c>
      <c r="J497" t="s">
        <v>5</v>
      </c>
      <c r="K497">
        <v>8</v>
      </c>
      <c r="L497">
        <v>3</v>
      </c>
      <c r="M497" s="1">
        <v>11</v>
      </c>
      <c r="N497" s="1" t="s">
        <v>26</v>
      </c>
    </row>
    <row r="498" spans="1:14" x14ac:dyDescent="0.25">
      <c r="A498" s="10" t="s">
        <v>5</v>
      </c>
      <c r="B498" s="10" t="e">
        <f>COUNTIFS([13]RawData!$F$2:$F$359,"19", [13]RawData!$D$2:$D$359, "Filled")</f>
        <v>#VALUE!</v>
      </c>
      <c r="C498" s="10" t="e">
        <f>COUNTIFS([13]RawData!$F$2:$F$359,"19", [13]RawData!$D$2:$D$359, "Failed To Fill")</f>
        <v>#VALUE!</v>
      </c>
      <c r="D498" s="15" t="e">
        <f t="shared" si="14"/>
        <v>#VALUE!</v>
      </c>
      <c r="E498" s="10">
        <v>19</v>
      </c>
      <c r="F498" s="8" t="str">
        <f t="shared" si="15"/>
        <v>12/2/13 – 12/6/13</v>
      </c>
      <c r="J498" t="s">
        <v>5</v>
      </c>
      <c r="K498">
        <v>6</v>
      </c>
      <c r="L498">
        <v>2</v>
      </c>
      <c r="M498" s="1">
        <v>8</v>
      </c>
      <c r="N498" s="1" t="s">
        <v>27</v>
      </c>
    </row>
    <row r="499" spans="1:14" x14ac:dyDescent="0.25">
      <c r="A499" s="10" t="s">
        <v>5</v>
      </c>
      <c r="B499" s="10" t="e">
        <f>COUNTIFS([13]RawData!$F$2:$F$359,"20", [13]RawData!$D$2:$D$359, "Filled")</f>
        <v>#VALUE!</v>
      </c>
      <c r="C499" s="10" t="e">
        <f>COUNTIFS([13]RawData!$F$2:$F$359,"20", [13]RawData!$D$2:$D$359, "Failed To Fill")</f>
        <v>#VALUE!</v>
      </c>
      <c r="D499" s="15" t="e">
        <f t="shared" si="14"/>
        <v>#VALUE!</v>
      </c>
      <c r="E499" s="10">
        <v>20</v>
      </c>
      <c r="F499" s="8" t="str">
        <f t="shared" si="15"/>
        <v>12/9/13 – 12/13/13</v>
      </c>
      <c r="J499" t="s">
        <v>5</v>
      </c>
      <c r="K499">
        <v>9</v>
      </c>
      <c r="L499">
        <v>3</v>
      </c>
      <c r="M499" s="1">
        <v>12</v>
      </c>
      <c r="N499" s="1" t="s">
        <v>28</v>
      </c>
    </row>
    <row r="500" spans="1:14" x14ac:dyDescent="0.25">
      <c r="A500" s="10" t="s">
        <v>5</v>
      </c>
      <c r="B500" s="10" t="e">
        <f>COUNTIFS([13]RawData!$F$2:$F$359,"21", [13]RawData!$D$2:$D$359, "Filled")</f>
        <v>#VALUE!</v>
      </c>
      <c r="C500" s="10" t="e">
        <f>COUNTIFS([13]RawData!$F$2:$F$359,"21", [13]RawData!$D$2:$D$359, "Failed To Fill")</f>
        <v>#VALUE!</v>
      </c>
      <c r="D500" s="15" t="e">
        <f t="shared" si="14"/>
        <v>#VALUE!</v>
      </c>
      <c r="E500" s="10">
        <v>21</v>
      </c>
      <c r="F500" s="8" t="str">
        <f t="shared" si="15"/>
        <v>12/16/13 – 12/19/13</v>
      </c>
      <c r="J500" t="s">
        <v>5</v>
      </c>
      <c r="K500">
        <v>1</v>
      </c>
      <c r="L500">
        <v>1</v>
      </c>
      <c r="M500" s="1">
        <v>2</v>
      </c>
      <c r="N500" s="1" t="s">
        <v>29</v>
      </c>
    </row>
    <row r="501" spans="1:14" x14ac:dyDescent="0.25">
      <c r="A501" s="10" t="s">
        <v>5</v>
      </c>
      <c r="B501" s="10" t="e">
        <f>COUNTIFS([13]RawData!$F$2:$F$359,"22", [13]RawData!$D$2:$D$359, "Filled")</f>
        <v>#VALUE!</v>
      </c>
      <c r="C501" s="10" t="e">
        <f>COUNTIFS([13]RawData!$F$2:$F$359,"22", [13]RawData!$D$2:$D$359, "Failed To Fill")</f>
        <v>#VALUE!</v>
      </c>
      <c r="D501" s="15" t="e">
        <f t="shared" si="14"/>
        <v>#VALUE!</v>
      </c>
      <c r="E501" s="10">
        <v>22</v>
      </c>
      <c r="F501" s="8" t="str">
        <f t="shared" si="15"/>
        <v>Winter Break</v>
      </c>
      <c r="J501" t="s">
        <v>5</v>
      </c>
      <c r="K501">
        <v>0</v>
      </c>
      <c r="L501">
        <v>0</v>
      </c>
      <c r="M501" s="1">
        <v>0</v>
      </c>
      <c r="N501" s="1" t="s">
        <v>30</v>
      </c>
    </row>
    <row r="502" spans="1:14" x14ac:dyDescent="0.25">
      <c r="A502" s="10" t="s">
        <v>5</v>
      </c>
      <c r="B502" s="10" t="e">
        <f>COUNTIFS([13]RawData!$F$2:$F$359,"23", [13]RawData!$D$2:$D$359, "Filled")</f>
        <v>#VALUE!</v>
      </c>
      <c r="C502" s="10" t="e">
        <f>COUNTIFS([13]RawData!$F$2:$F$359,"23", [13]RawData!$D$2:$D$359, "Failed To Fill")</f>
        <v>#VALUE!</v>
      </c>
      <c r="D502" s="15" t="e">
        <f t="shared" si="14"/>
        <v>#VALUE!</v>
      </c>
      <c r="E502" s="10">
        <v>23</v>
      </c>
      <c r="F502" s="8" t="str">
        <f t="shared" si="15"/>
        <v>1/6/14 – 1/10/14</v>
      </c>
      <c r="J502" t="s">
        <v>5</v>
      </c>
      <c r="K502">
        <v>0</v>
      </c>
      <c r="L502">
        <v>0</v>
      </c>
      <c r="M502" s="1">
        <v>0</v>
      </c>
      <c r="N502" s="1" t="s">
        <v>31</v>
      </c>
    </row>
    <row r="503" spans="1:14" x14ac:dyDescent="0.25">
      <c r="A503" s="10" t="s">
        <v>5</v>
      </c>
      <c r="B503" s="10" t="e">
        <f>COUNTIFS([13]RawData!$F$2:$F$359,"24", [13]RawData!$D$2:$D$359, "Filled")</f>
        <v>#VALUE!</v>
      </c>
      <c r="C503" s="10" t="e">
        <f>COUNTIFS([13]RawData!$F$2:$F$359,"24", [13]RawData!$D$2:$D$359, "Failed To Fill")</f>
        <v>#VALUE!</v>
      </c>
      <c r="D503" s="15" t="e">
        <f t="shared" si="14"/>
        <v>#VALUE!</v>
      </c>
      <c r="E503" s="10">
        <v>24</v>
      </c>
      <c r="F503" s="8" t="str">
        <f t="shared" si="15"/>
        <v>1/13/14 – 1/17/14</v>
      </c>
      <c r="J503" t="s">
        <v>5</v>
      </c>
      <c r="K503">
        <v>13</v>
      </c>
      <c r="L503">
        <v>3</v>
      </c>
      <c r="M503" s="1">
        <v>16</v>
      </c>
      <c r="N503" s="1" t="s">
        <v>32</v>
      </c>
    </row>
    <row r="504" spans="1:14" x14ac:dyDescent="0.25">
      <c r="A504" s="10" t="s">
        <v>5</v>
      </c>
      <c r="B504" s="10" t="e">
        <f>COUNTIFS([13]RawData!$F$2:$F$359,"25", [13]RawData!$D$2:$D$359, "Filled")</f>
        <v>#VALUE!</v>
      </c>
      <c r="C504" s="10" t="e">
        <f>COUNTIFS([13]RawData!$F$2:$F$359,"25", [13]RawData!$D$2:$D$359, "Failed To Fill")</f>
        <v>#VALUE!</v>
      </c>
      <c r="D504" s="15" t="e">
        <f t="shared" si="14"/>
        <v>#VALUE!</v>
      </c>
      <c r="E504" s="10">
        <v>25</v>
      </c>
      <c r="F504" s="8" t="str">
        <f t="shared" si="15"/>
        <v>1/21/14 – 1/24/14</v>
      </c>
      <c r="J504" t="s">
        <v>5</v>
      </c>
      <c r="K504">
        <v>12</v>
      </c>
      <c r="L504">
        <v>0</v>
      </c>
      <c r="M504" s="1">
        <v>12</v>
      </c>
      <c r="N504" s="1" t="s">
        <v>33</v>
      </c>
    </row>
    <row r="505" spans="1:14" x14ac:dyDescent="0.25">
      <c r="A505" s="10" t="s">
        <v>5</v>
      </c>
      <c r="B505" s="10" t="e">
        <f>COUNTIFS([13]RawData!$F$2:$F$359,"26", [13]RawData!$D$2:$D$359, "Filled")</f>
        <v>#VALUE!</v>
      </c>
      <c r="C505" s="10" t="e">
        <f>COUNTIFS([13]RawData!$F$2:$F$359,"26", [13]RawData!$D$2:$D$359, "Failed To Fill")</f>
        <v>#VALUE!</v>
      </c>
      <c r="D505" s="15" t="e">
        <f t="shared" si="14"/>
        <v>#VALUE!</v>
      </c>
      <c r="E505" s="10">
        <v>26</v>
      </c>
      <c r="F505" s="8" t="str">
        <f t="shared" si="15"/>
        <v>1/27/14 – 1/31/14</v>
      </c>
      <c r="J505" t="s">
        <v>5</v>
      </c>
      <c r="K505">
        <v>18</v>
      </c>
      <c r="L505">
        <v>3</v>
      </c>
      <c r="M505" s="1">
        <v>21</v>
      </c>
      <c r="N505" s="1" t="s">
        <v>34</v>
      </c>
    </row>
    <row r="506" spans="1:14" x14ac:dyDescent="0.25">
      <c r="A506" s="10" t="s">
        <v>5</v>
      </c>
      <c r="B506" s="10" t="e">
        <f>COUNTIFS([13]RawData!$F$2:$F$359,"27", [13]RawData!$D$2:$D$359, "Filled")</f>
        <v>#VALUE!</v>
      </c>
      <c r="C506" s="10" t="e">
        <f>COUNTIFS([13]RawData!$F$2:$F$359,"27", [13]RawData!$D$2:$D$359, "Failed To Fill")</f>
        <v>#VALUE!</v>
      </c>
      <c r="D506" s="15" t="e">
        <f t="shared" si="14"/>
        <v>#VALUE!</v>
      </c>
      <c r="E506" s="10">
        <v>27</v>
      </c>
      <c r="F506" s="8" t="str">
        <f t="shared" si="15"/>
        <v xml:space="preserve"> 2/3/14 – 2/7/14</v>
      </c>
      <c r="J506" t="s">
        <v>5</v>
      </c>
      <c r="K506">
        <v>9</v>
      </c>
      <c r="L506">
        <v>3</v>
      </c>
      <c r="M506" s="1">
        <v>12</v>
      </c>
      <c r="N506" s="1" t="s">
        <v>35</v>
      </c>
    </row>
    <row r="507" spans="1:14" x14ac:dyDescent="0.25">
      <c r="A507" s="10" t="s">
        <v>5</v>
      </c>
      <c r="B507" s="10" t="e">
        <f>COUNTIFS([13]RawData!$F$2:$F$359,"28", [13]RawData!$D$2:$D$359, "Filled")</f>
        <v>#VALUE!</v>
      </c>
      <c r="C507" s="10" t="e">
        <f>COUNTIFS([13]RawData!$F$2:$F$359,"28", [13]RawData!$D$2:$D$359, "Failed To Fill")</f>
        <v>#VALUE!</v>
      </c>
      <c r="D507" s="15" t="e">
        <f t="shared" si="14"/>
        <v>#VALUE!</v>
      </c>
      <c r="E507" s="10">
        <v>28</v>
      </c>
      <c r="F507" s="8" t="str">
        <f t="shared" si="15"/>
        <v xml:space="preserve"> 2/10/14 – 2/14/14</v>
      </c>
      <c r="J507" t="s">
        <v>5</v>
      </c>
      <c r="K507">
        <v>10</v>
      </c>
      <c r="L507">
        <v>1</v>
      </c>
      <c r="M507" s="1">
        <v>11</v>
      </c>
      <c r="N507" s="1" t="s">
        <v>36</v>
      </c>
    </row>
    <row r="508" spans="1:14" x14ac:dyDescent="0.25">
      <c r="A508" s="10" t="s">
        <v>5</v>
      </c>
      <c r="B508" s="10" t="e">
        <f>COUNTIFS([13]RawData!$F$2:$F$359,"29", [13]RawData!$D$2:$D$359, "Filled")</f>
        <v>#VALUE!</v>
      </c>
      <c r="C508" s="10" t="e">
        <f>COUNTIFS([13]RawData!$F$2:$F$359,"29", [13]RawData!$D$2:$D$359, "Failed To Fill")</f>
        <v>#VALUE!</v>
      </c>
      <c r="D508" s="15" t="e">
        <f t="shared" si="14"/>
        <v>#VALUE!</v>
      </c>
      <c r="E508" s="10">
        <v>29</v>
      </c>
      <c r="F508" s="8" t="str">
        <f t="shared" si="15"/>
        <v xml:space="preserve"> 2/17/14 – 2/19/14</v>
      </c>
      <c r="J508" t="s">
        <v>5</v>
      </c>
      <c r="K508">
        <v>17</v>
      </c>
      <c r="L508">
        <v>1</v>
      </c>
      <c r="M508" s="1">
        <v>18</v>
      </c>
      <c r="N508" s="1" t="s">
        <v>37</v>
      </c>
    </row>
    <row r="509" spans="1:14" x14ac:dyDescent="0.25">
      <c r="A509" s="10" t="s">
        <v>5</v>
      </c>
      <c r="B509" s="10" t="e">
        <f>COUNTIFS([13]RawData!$F$2:$F$359,"30", [13]RawData!$D$2:$D$359, "Filled")</f>
        <v>#VALUE!</v>
      </c>
      <c r="C509" s="10" t="e">
        <f>COUNTIFS([13]RawData!$F$2:$F$359,"30", [13]RawData!$D$2:$D$359, "Failed To Fill")</f>
        <v>#VALUE!</v>
      </c>
      <c r="D509" s="15" t="e">
        <f t="shared" si="14"/>
        <v>#VALUE!</v>
      </c>
      <c r="E509" s="10">
        <v>30</v>
      </c>
      <c r="F509" s="8" t="str">
        <f t="shared" si="15"/>
        <v xml:space="preserve"> 2/24/14 – 2/28/14</v>
      </c>
      <c r="J509" t="s">
        <v>5</v>
      </c>
      <c r="K509">
        <v>7</v>
      </c>
      <c r="L509">
        <v>1</v>
      </c>
      <c r="M509" s="1">
        <v>8</v>
      </c>
      <c r="N509" s="1" t="s">
        <v>38</v>
      </c>
    </row>
    <row r="510" spans="1:14" x14ac:dyDescent="0.25">
      <c r="A510" s="10" t="s">
        <v>5</v>
      </c>
      <c r="B510" s="10" t="e">
        <f>COUNTIFS([13]RawData!$F$2:$F$359,"31", [13]RawData!$D$2:$D$359, "Filled")</f>
        <v>#VALUE!</v>
      </c>
      <c r="C510" s="10" t="e">
        <f>COUNTIFS([13]RawData!$F$2:$F$359,"31", [13]RawData!$D$2:$D$359, "Failed To Fill")</f>
        <v>#VALUE!</v>
      </c>
      <c r="D510" s="15" t="e">
        <f t="shared" si="14"/>
        <v>#VALUE!</v>
      </c>
      <c r="E510" s="10">
        <v>31</v>
      </c>
      <c r="F510" s="8" t="str">
        <f t="shared" si="15"/>
        <v xml:space="preserve"> 3/3/14 – 3/7/14</v>
      </c>
      <c r="J510" t="s">
        <v>5</v>
      </c>
      <c r="K510">
        <v>6</v>
      </c>
      <c r="L510">
        <v>1</v>
      </c>
      <c r="M510" s="1">
        <v>7</v>
      </c>
      <c r="N510" s="1" t="s">
        <v>40</v>
      </c>
    </row>
    <row r="511" spans="1:14" x14ac:dyDescent="0.25">
      <c r="A511" s="10" t="s">
        <v>5</v>
      </c>
      <c r="B511" s="10" t="e">
        <f>COUNTIFS([13]RawData!$F$2:$F$359,"32", [13]RawData!$D$2:$D$359, "Filled")</f>
        <v>#VALUE!</v>
      </c>
      <c r="C511" s="10" t="e">
        <f>COUNTIFS([13]RawData!$F$2:$F$359,"32", [13]RawData!$D$2:$D$359, "Failed To Fill")</f>
        <v>#VALUE!</v>
      </c>
      <c r="D511" s="15" t="e">
        <f t="shared" si="14"/>
        <v>#VALUE!</v>
      </c>
      <c r="E511" s="10">
        <v>32</v>
      </c>
      <c r="F511" s="8" t="str">
        <f t="shared" si="15"/>
        <v xml:space="preserve"> 3/10/14 – 3/13/14</v>
      </c>
      <c r="J511" t="s">
        <v>5</v>
      </c>
      <c r="K511">
        <v>13</v>
      </c>
      <c r="L511">
        <v>0</v>
      </c>
      <c r="M511" s="1">
        <v>13</v>
      </c>
      <c r="N511" s="1" t="s">
        <v>41</v>
      </c>
    </row>
    <row r="512" spans="1:14" x14ac:dyDescent="0.25">
      <c r="A512" s="10" t="s">
        <v>5</v>
      </c>
      <c r="B512" s="10" t="e">
        <f>COUNTIFS([13]RawData!$F$2:$F$359,"33", [13]RawData!$D$2:$D$359, "Filled")</f>
        <v>#VALUE!</v>
      </c>
      <c r="C512" s="10" t="e">
        <f>COUNTIFS([13]RawData!$F$2:$F$359,"33", [13]RawData!$D$2:$D$359, "Failed To Fill")</f>
        <v>#VALUE!</v>
      </c>
      <c r="D512" s="15" t="e">
        <f t="shared" si="14"/>
        <v>#VALUE!</v>
      </c>
      <c r="E512" s="10">
        <v>33</v>
      </c>
      <c r="F512" s="8" t="str">
        <f t="shared" si="15"/>
        <v xml:space="preserve"> 3/17/14 – 3/21/14</v>
      </c>
      <c r="J512" t="s">
        <v>5</v>
      </c>
      <c r="K512">
        <v>12</v>
      </c>
      <c r="L512">
        <v>2</v>
      </c>
      <c r="M512" s="1">
        <v>14</v>
      </c>
      <c r="N512" s="1" t="s">
        <v>42</v>
      </c>
    </row>
    <row r="513" spans="1:14" x14ac:dyDescent="0.25">
      <c r="A513" s="10" t="s">
        <v>5</v>
      </c>
      <c r="B513" s="10" t="e">
        <f>COUNTIFS([13]RawData!$F$2:$F$359,"34", [13]RawData!$D$2:$D$359, "Filled")</f>
        <v>#VALUE!</v>
      </c>
      <c r="C513" s="10" t="e">
        <f>COUNTIFS([13]RawData!$F$2:$F$359,"34", [13]RawData!$D$2:$D$359, "Failed To Fill")</f>
        <v>#VALUE!</v>
      </c>
      <c r="D513" s="15" t="e">
        <f t="shared" si="14"/>
        <v>#VALUE!</v>
      </c>
      <c r="E513" s="10">
        <v>34</v>
      </c>
      <c r="F513" s="8" t="str">
        <f t="shared" si="15"/>
        <v xml:space="preserve"> 3/24/14 – 3/28/14</v>
      </c>
      <c r="J513" t="s">
        <v>5</v>
      </c>
      <c r="K513">
        <v>16</v>
      </c>
      <c r="L513">
        <v>4</v>
      </c>
      <c r="M513" s="1">
        <v>20</v>
      </c>
      <c r="N513" s="1" t="s">
        <v>43</v>
      </c>
    </row>
    <row r="514" spans="1:14" x14ac:dyDescent="0.25">
      <c r="A514" s="10" t="s">
        <v>5</v>
      </c>
      <c r="B514" s="10" t="e">
        <f>COUNTIFS([13]RawData!$F$2:$F$359,"35", [13]RawData!$D$2:$D$359, "Filled")</f>
        <v>#VALUE!</v>
      </c>
      <c r="C514" s="10" t="e">
        <f>COUNTIFS([13]RawData!$F$2:$F$359,"35", [13]RawData!$D$2:$D$359, "Failed To Fill")</f>
        <v>#VALUE!</v>
      </c>
      <c r="D514" s="15" t="e">
        <f t="shared" si="14"/>
        <v>#VALUE!</v>
      </c>
      <c r="E514" s="10">
        <v>35</v>
      </c>
      <c r="F514" s="8" t="str">
        <f t="shared" si="15"/>
        <v xml:space="preserve"> 3/31/14 – 4/4/14</v>
      </c>
      <c r="J514" t="s">
        <v>5</v>
      </c>
      <c r="K514">
        <v>14</v>
      </c>
      <c r="L514">
        <v>0</v>
      </c>
      <c r="M514" s="1">
        <v>14</v>
      </c>
      <c r="N514" s="1" t="s">
        <v>44</v>
      </c>
    </row>
    <row r="515" spans="1:14" x14ac:dyDescent="0.25">
      <c r="A515" s="10" t="s">
        <v>5</v>
      </c>
      <c r="B515" s="10" t="e">
        <f>COUNTIFS([13]RawData!$F$2:$F$359,"36", [13]RawData!$D$2:$D$359, "Filled")</f>
        <v>#VALUE!</v>
      </c>
      <c r="C515" s="10" t="e">
        <f>COUNTIFS([13]RawData!$F$2:$F$359,"36", [13]RawData!$D$2:$D$359, "Failed To Fill")</f>
        <v>#VALUE!</v>
      </c>
      <c r="D515" s="15" t="e">
        <f t="shared" si="14"/>
        <v>#VALUE!</v>
      </c>
      <c r="E515" s="10">
        <v>36</v>
      </c>
      <c r="F515" s="8" t="str">
        <f t="shared" si="15"/>
        <v xml:space="preserve"> 4/7/14 – 4/11/14</v>
      </c>
      <c r="J515" t="s">
        <v>5</v>
      </c>
      <c r="K515">
        <v>9</v>
      </c>
      <c r="L515">
        <v>1</v>
      </c>
      <c r="M515" s="1">
        <v>10</v>
      </c>
      <c r="N515" s="1" t="s">
        <v>45</v>
      </c>
    </row>
    <row r="516" spans="1:14" x14ac:dyDescent="0.25">
      <c r="A516" s="10" t="s">
        <v>5</v>
      </c>
      <c r="B516" s="10" t="e">
        <f>COUNTIFS([13]RawData!$F$2:$F$359,"37", [13]RawData!$D$2:$D$359, "Filled")</f>
        <v>#VALUE!</v>
      </c>
      <c r="C516" s="10" t="e">
        <f>COUNTIFS([13]RawData!$F$2:$F$359,"37", [13]RawData!$D$2:$D$359, "Failed To Fill")</f>
        <v>#VALUE!</v>
      </c>
      <c r="D516" s="15" t="e">
        <f t="shared" si="14"/>
        <v>#VALUE!</v>
      </c>
      <c r="E516" s="10">
        <v>37</v>
      </c>
      <c r="F516" s="8" t="str">
        <f t="shared" si="15"/>
        <v xml:space="preserve">  4/14/14 – 4/17/14</v>
      </c>
      <c r="J516" t="s">
        <v>5</v>
      </c>
      <c r="K516">
        <v>2</v>
      </c>
      <c r="L516">
        <v>0</v>
      </c>
      <c r="M516" s="1">
        <v>2</v>
      </c>
      <c r="N516" s="1" t="s">
        <v>39</v>
      </c>
    </row>
    <row r="517" spans="1:14" x14ac:dyDescent="0.25">
      <c r="A517" s="10" t="s">
        <v>58</v>
      </c>
      <c r="B517" s="15" t="e">
        <f>COUNTIFS([14]RawData!$F$2:$F$573,"1", [14]RawData!$D$2:$D$573, "Failed To Fill")</f>
        <v>#VALUE!</v>
      </c>
      <c r="C517" s="15" t="e">
        <f>COUNTIFS([14]RawData!$F$2:$F$573,"1", [14]RawData!$D$2:$D$573, "Filled")</f>
        <v>#VALUE!</v>
      </c>
      <c r="D517" s="15" t="e">
        <f t="shared" si="14"/>
        <v>#VALUE!</v>
      </c>
      <c r="E517" s="10">
        <v>1</v>
      </c>
      <c r="F517" s="8" t="str">
        <f t="shared" si="15"/>
        <v>7/29/13 – 8/2/13</v>
      </c>
      <c r="J517" t="s">
        <v>58</v>
      </c>
      <c r="K517">
        <v>0</v>
      </c>
      <c r="L517">
        <v>2</v>
      </c>
      <c r="M517" s="1">
        <v>2</v>
      </c>
      <c r="N517" s="1" t="s">
        <v>9</v>
      </c>
    </row>
    <row r="518" spans="1:14" x14ac:dyDescent="0.25">
      <c r="A518" s="10" t="s">
        <v>58</v>
      </c>
      <c r="B518" s="15" t="e">
        <f>COUNTIFS([14]RawData!$F$2:$F$573,"2", [14]RawData!$D$2:$D$573, "Failed To Fill")</f>
        <v>#VALUE!</v>
      </c>
      <c r="C518" s="10" t="e">
        <f>COUNTIFS([14]RawData!$F$2:$F$573,"2", [14]RawData!$D$2:$D$573, "Filled")</f>
        <v>#VALUE!</v>
      </c>
      <c r="D518" s="15" t="e">
        <f t="shared" si="14"/>
        <v>#VALUE!</v>
      </c>
      <c r="E518" s="10">
        <v>2</v>
      </c>
      <c r="F518" s="8" t="str">
        <f t="shared" si="15"/>
        <v>8/5/13 – 8/9/13</v>
      </c>
      <c r="J518" t="s">
        <v>58</v>
      </c>
      <c r="K518">
        <v>0</v>
      </c>
      <c r="L518">
        <v>11</v>
      </c>
      <c r="M518" s="1">
        <v>11</v>
      </c>
      <c r="N518" s="1" t="s">
        <v>10</v>
      </c>
    </row>
    <row r="519" spans="1:14" x14ac:dyDescent="0.25">
      <c r="A519" s="10" t="s">
        <v>58</v>
      </c>
      <c r="B519" s="15" t="e">
        <f>COUNTIFS([14]RawData!$F$2:$F$573,"3", [14]RawData!$D$2:$D$573, "Failed To Fill")</f>
        <v>#VALUE!</v>
      </c>
      <c r="C519" s="10" t="e">
        <f>COUNTIFS([14]RawData!$F$2:$F$573,"3", [14]RawData!$D$2:$D$573, "Filled")</f>
        <v>#VALUE!</v>
      </c>
      <c r="D519" s="15" t="e">
        <f t="shared" si="14"/>
        <v>#VALUE!</v>
      </c>
      <c r="E519" s="10">
        <v>3</v>
      </c>
      <c r="F519" s="8" t="str">
        <f t="shared" si="15"/>
        <v>8/12/13 – 8/16/13</v>
      </c>
      <c r="J519" t="s">
        <v>58</v>
      </c>
      <c r="K519">
        <v>0</v>
      </c>
      <c r="L519">
        <v>11</v>
      </c>
      <c r="M519" s="1">
        <v>11</v>
      </c>
      <c r="N519" s="1" t="s">
        <v>11</v>
      </c>
    </row>
    <row r="520" spans="1:14" x14ac:dyDescent="0.25">
      <c r="A520" s="10" t="s">
        <v>58</v>
      </c>
      <c r="B520" s="10" t="e">
        <f>COUNTIFS([14]RawData!$F$2:$F$573,"4", [14]RawData!$D$2:$D$573, "Failed To Fill")</f>
        <v>#VALUE!</v>
      </c>
      <c r="C520" s="10" t="e">
        <f>COUNTIFS([14]RawData!$F$2:$F$573,"4", [14]RawData!$D$2:$D$573, "Filled")</f>
        <v>#VALUE!</v>
      </c>
      <c r="D520" s="15" t="e">
        <f t="shared" si="14"/>
        <v>#VALUE!</v>
      </c>
      <c r="E520" s="10">
        <v>4</v>
      </c>
      <c r="F520" s="8" t="str">
        <f t="shared" si="15"/>
        <v>8/19/13 – 8/23/13</v>
      </c>
      <c r="J520" t="s">
        <v>58</v>
      </c>
      <c r="K520">
        <v>1</v>
      </c>
      <c r="L520">
        <v>16</v>
      </c>
      <c r="M520" s="1">
        <v>17</v>
      </c>
      <c r="N520" s="1" t="s">
        <v>12</v>
      </c>
    </row>
    <row r="521" spans="1:14" x14ac:dyDescent="0.25">
      <c r="A521" s="10" t="s">
        <v>58</v>
      </c>
      <c r="B521" s="10" t="e">
        <f>COUNTIFS([14]RawData!$F$2:$F$573,"5", [14]RawData!$D$2:$D$573, "Failed To Fill")</f>
        <v>#VALUE!</v>
      </c>
      <c r="C521" s="10" t="e">
        <f>COUNTIFS([14]RawData!$F$2:$F$573,"5", [14]RawData!$D$2:$D$573, "Filled")</f>
        <v>#VALUE!</v>
      </c>
      <c r="D521" s="15" t="e">
        <f t="shared" si="14"/>
        <v>#VALUE!</v>
      </c>
      <c r="E521" s="10">
        <v>5</v>
      </c>
      <c r="F521" s="8" t="str">
        <f t="shared" si="15"/>
        <v>8/26/13 – 8/30/13</v>
      </c>
      <c r="J521" t="s">
        <v>58</v>
      </c>
      <c r="K521">
        <v>1</v>
      </c>
      <c r="L521">
        <v>12</v>
      </c>
      <c r="M521" s="1">
        <v>13</v>
      </c>
      <c r="N521" s="1" t="s">
        <v>13</v>
      </c>
    </row>
    <row r="522" spans="1:14" x14ac:dyDescent="0.25">
      <c r="A522" s="10" t="s">
        <v>58</v>
      </c>
      <c r="B522" s="10" t="e">
        <f>COUNTIFS([14]RawData!$F$2:$F$573,"6", [14]RawData!$D$2:$D$573, "Failed To Fill")</f>
        <v>#VALUE!</v>
      </c>
      <c r="C522" s="10" t="e">
        <f>COUNTIFS([14]RawData!$F$2:$F$573,"6", [14]RawData!$D$2:$D$573, "Filled")</f>
        <v>#VALUE!</v>
      </c>
      <c r="D522" s="15" t="e">
        <f t="shared" si="14"/>
        <v>#VALUE!</v>
      </c>
      <c r="E522" s="10">
        <v>6</v>
      </c>
      <c r="F522" s="8" t="str">
        <f t="shared" si="15"/>
        <v>9/3/13 – 9/6/13</v>
      </c>
      <c r="J522" t="s">
        <v>58</v>
      </c>
      <c r="K522">
        <v>1</v>
      </c>
      <c r="L522">
        <v>15</v>
      </c>
      <c r="M522" s="1">
        <v>16</v>
      </c>
      <c r="N522" s="1" t="s">
        <v>14</v>
      </c>
    </row>
    <row r="523" spans="1:14" x14ac:dyDescent="0.25">
      <c r="A523" s="10" t="s">
        <v>58</v>
      </c>
      <c r="B523" s="10" t="e">
        <f>COUNTIFS([14]RawData!$F$2:$F$573,"7", [14]RawData!$D$2:$D$573, "Failed To Fill")</f>
        <v>#VALUE!</v>
      </c>
      <c r="C523" s="10" t="e">
        <f>COUNTIFS([14]RawData!$F$2:$F$573,"7", [14]RawData!$D$2:$D$573, "Filled")</f>
        <v>#VALUE!</v>
      </c>
      <c r="D523" s="15" t="e">
        <f t="shared" si="14"/>
        <v>#VALUE!</v>
      </c>
      <c r="E523" s="10">
        <v>7</v>
      </c>
      <c r="F523" s="8" t="str">
        <f t="shared" si="15"/>
        <v>9/9/13 – 9/13/13</v>
      </c>
      <c r="J523" t="s">
        <v>58</v>
      </c>
      <c r="K523">
        <v>0</v>
      </c>
      <c r="L523">
        <v>24</v>
      </c>
      <c r="M523" s="1">
        <v>24</v>
      </c>
      <c r="N523" s="1" t="s">
        <v>15</v>
      </c>
    </row>
    <row r="524" spans="1:14" x14ac:dyDescent="0.25">
      <c r="A524" s="10" t="s">
        <v>58</v>
      </c>
      <c r="B524" s="16" t="e">
        <f>COUNTIFS([14]RawData!$F$2:$F$573,"8", [14]RawData!$D$2:$D$573, "Failed To Fill")</f>
        <v>#VALUE!</v>
      </c>
      <c r="C524" s="16" t="e">
        <f>COUNTIFS([14]RawData!$F$2:$F$573,"8", [14]RawData!$D$2:$D$573, "Filled")</f>
        <v>#VALUE!</v>
      </c>
      <c r="D524" s="15" t="e">
        <f t="shared" si="14"/>
        <v>#VALUE!</v>
      </c>
      <c r="E524" s="10">
        <v>8</v>
      </c>
      <c r="F524" s="8" t="str">
        <f t="shared" si="15"/>
        <v>9/16/13 – 9/20/13</v>
      </c>
      <c r="J524" t="s">
        <v>58</v>
      </c>
      <c r="K524">
        <v>0</v>
      </c>
      <c r="L524">
        <v>14</v>
      </c>
      <c r="M524" s="1">
        <v>14</v>
      </c>
      <c r="N524" s="1" t="s">
        <v>16</v>
      </c>
    </row>
    <row r="525" spans="1:14" x14ac:dyDescent="0.25">
      <c r="A525" s="10" t="s">
        <v>58</v>
      </c>
      <c r="B525" s="10" t="e">
        <f>COUNTIFS([14]RawData!$F$2:$F$573,"9", [14]RawData!$D$2:$D$573, "Failed To Fill")</f>
        <v>#VALUE!</v>
      </c>
      <c r="C525" s="10" t="e">
        <f>COUNTIFS([14]RawData!$F$2:$F$573,"9", [14]RawData!$D$2:$D$573, "Filled")</f>
        <v>#VALUE!</v>
      </c>
      <c r="D525" s="15" t="e">
        <f t="shared" si="14"/>
        <v>#VALUE!</v>
      </c>
      <c r="E525" s="10">
        <v>9</v>
      </c>
      <c r="F525" s="8" t="str">
        <f t="shared" si="15"/>
        <v>9/23/13 – 9/27/13</v>
      </c>
      <c r="J525" t="s">
        <v>58</v>
      </c>
      <c r="K525">
        <v>1</v>
      </c>
      <c r="L525">
        <v>20</v>
      </c>
      <c r="M525" s="1">
        <v>21</v>
      </c>
      <c r="N525" s="1" t="s">
        <v>17</v>
      </c>
    </row>
    <row r="526" spans="1:14" x14ac:dyDescent="0.25">
      <c r="A526" s="10" t="s">
        <v>58</v>
      </c>
      <c r="B526" s="10" t="e">
        <f>COUNTIFS([14]RawData!$F$2:$F$573,"10", [14]RawData!$D$2:$D$573, "Failed To Fill")</f>
        <v>#VALUE!</v>
      </c>
      <c r="C526" s="10" t="e">
        <f>COUNTIFS([14]RawData!$F$2:$F$573,"10", [14]RawData!$D$2:$D$573, "Filled")</f>
        <v>#VALUE!</v>
      </c>
      <c r="D526" s="15" t="e">
        <f t="shared" si="14"/>
        <v>#VALUE!</v>
      </c>
      <c r="E526" s="10">
        <v>10</v>
      </c>
      <c r="F526" s="8" t="str">
        <f t="shared" si="15"/>
        <v>9/30/13 – 10/4/13</v>
      </c>
      <c r="J526" t="s">
        <v>58</v>
      </c>
      <c r="K526">
        <v>2</v>
      </c>
      <c r="L526">
        <v>22</v>
      </c>
      <c r="M526" s="1">
        <v>24</v>
      </c>
      <c r="N526" s="1" t="s">
        <v>18</v>
      </c>
    </row>
    <row r="527" spans="1:14" x14ac:dyDescent="0.25">
      <c r="A527" s="10" t="s">
        <v>58</v>
      </c>
      <c r="B527" s="10" t="e">
        <f>COUNTIFS([14]RawData!$F$2:$F$573,"11", [14]RawData!$D$2:$D$573, "Failed To Fill")</f>
        <v>#VALUE!</v>
      </c>
      <c r="C527" s="10" t="e">
        <f>COUNTIFS([14]RawData!$F$2:$F$573,"11", [14]RawData!$D$2:$D$573, "Filled")</f>
        <v>#VALUE!</v>
      </c>
      <c r="D527" s="15" t="e">
        <f t="shared" si="14"/>
        <v>#VALUE!</v>
      </c>
      <c r="E527" s="10">
        <v>11</v>
      </c>
      <c r="F527" s="8" t="str">
        <f t="shared" si="15"/>
        <v>10/7/13 – 10/8/13</v>
      </c>
      <c r="J527" t="s">
        <v>58</v>
      </c>
      <c r="K527">
        <v>0</v>
      </c>
      <c r="L527">
        <v>12</v>
      </c>
      <c r="M527" s="1">
        <v>12</v>
      </c>
      <c r="N527" s="1" t="s">
        <v>19</v>
      </c>
    </row>
    <row r="528" spans="1:14" x14ac:dyDescent="0.25">
      <c r="A528" s="10" t="s">
        <v>58</v>
      </c>
      <c r="B528" s="10" t="e">
        <f>COUNTIFS([14]RawData!$F$2:$F$573,"12", [14]RawData!$D$2:$D$573, "Failed To Fill")</f>
        <v>#VALUE!</v>
      </c>
      <c r="C528" s="10" t="e">
        <f>COUNTIFS([14]RawData!$F$2:$F$573,"12", [14]RawData!$D$2:$D$573, "Filled")</f>
        <v>#VALUE!</v>
      </c>
      <c r="D528" s="15" t="e">
        <f t="shared" si="14"/>
        <v>#VALUE!</v>
      </c>
      <c r="E528" s="10">
        <v>12</v>
      </c>
      <c r="F528" s="8" t="str">
        <f t="shared" si="15"/>
        <v>10/15/13 – 10/18/13</v>
      </c>
      <c r="J528" t="s">
        <v>58</v>
      </c>
      <c r="K528">
        <v>0</v>
      </c>
      <c r="L528">
        <v>20</v>
      </c>
      <c r="M528" s="1">
        <v>20</v>
      </c>
      <c r="N528" s="1" t="s">
        <v>20</v>
      </c>
    </row>
    <row r="529" spans="1:14" x14ac:dyDescent="0.25">
      <c r="A529" s="10" t="s">
        <v>58</v>
      </c>
      <c r="B529" s="10" t="e">
        <f>COUNTIFS([14]RawData!$F$2:$F$573,"13", [14]RawData!$D$2:$D$573, "Failed To Fill")</f>
        <v>#VALUE!</v>
      </c>
      <c r="C529" s="10" t="e">
        <f>COUNTIFS([14]RawData!$F$2:$F$573,"13", [14]RawData!$D$2:$D$573, "Filled")</f>
        <v>#VALUE!</v>
      </c>
      <c r="D529" s="15" t="e">
        <f t="shared" si="14"/>
        <v>#VALUE!</v>
      </c>
      <c r="E529" s="10">
        <v>13</v>
      </c>
      <c r="F529" s="8" t="str">
        <f t="shared" si="15"/>
        <v>10/21/13 – 10/25/13</v>
      </c>
      <c r="J529" t="s">
        <v>58</v>
      </c>
      <c r="K529">
        <v>3</v>
      </c>
      <c r="L529">
        <v>24</v>
      </c>
      <c r="M529" s="1">
        <v>27</v>
      </c>
      <c r="N529" s="1" t="s">
        <v>21</v>
      </c>
    </row>
    <row r="530" spans="1:14" x14ac:dyDescent="0.25">
      <c r="A530" s="10" t="s">
        <v>58</v>
      </c>
      <c r="B530" s="10" t="e">
        <f>COUNTIFS([14]RawData!$F$2:$F$573,"14", [14]RawData!$D$2:$D$573, "Failed To Fill")</f>
        <v>#VALUE!</v>
      </c>
      <c r="C530" s="10" t="e">
        <f>COUNTIFS([14]RawData!$F$2:$F$573,"14", [14]RawData!$D$2:$D$573, "Filled")</f>
        <v>#VALUE!</v>
      </c>
      <c r="D530" s="15" t="e">
        <f t="shared" si="14"/>
        <v>#VALUE!</v>
      </c>
      <c r="E530" s="10">
        <v>14</v>
      </c>
      <c r="F530" s="8" t="str">
        <f t="shared" si="15"/>
        <v>10/28/13 – 11/1/13</v>
      </c>
      <c r="J530" t="s">
        <v>58</v>
      </c>
      <c r="K530">
        <v>2</v>
      </c>
      <c r="L530">
        <v>14</v>
      </c>
      <c r="M530" s="1">
        <v>16</v>
      </c>
      <c r="N530" s="1" t="s">
        <v>22</v>
      </c>
    </row>
    <row r="531" spans="1:14" x14ac:dyDescent="0.25">
      <c r="A531" s="10" t="s">
        <v>58</v>
      </c>
      <c r="B531" s="10" t="e">
        <f>COUNTIFS([14]RawData!$F$2:$F$573,"15", [14]RawData!$D$2:$D$573, "Failed To Fill")</f>
        <v>#VALUE!</v>
      </c>
      <c r="C531" s="10" t="e">
        <f>COUNTIFS([14]RawData!$F$2:$F$573,"15", [14]RawData!$D$2:$D$573, "Filled")</f>
        <v>#VALUE!</v>
      </c>
      <c r="D531" s="15" t="e">
        <f t="shared" si="14"/>
        <v>#VALUE!</v>
      </c>
      <c r="E531" s="10">
        <v>15</v>
      </c>
      <c r="F531" s="8" t="str">
        <f t="shared" si="15"/>
        <v>11/4/13 – 11/8/13</v>
      </c>
      <c r="J531" t="s">
        <v>58</v>
      </c>
      <c r="K531">
        <v>1</v>
      </c>
      <c r="L531">
        <v>20</v>
      </c>
      <c r="M531" s="1">
        <v>21</v>
      </c>
      <c r="N531" s="1" t="s">
        <v>23</v>
      </c>
    </row>
    <row r="532" spans="1:14" x14ac:dyDescent="0.25">
      <c r="A532" s="10" t="s">
        <v>58</v>
      </c>
      <c r="B532" s="10" t="e">
        <f>COUNTIFS([14]RawData!$F$2:$F$573,"16", [14]RawData!$D$2:$D$573, "Failed To Fill")</f>
        <v>#VALUE!</v>
      </c>
      <c r="C532" s="10" t="e">
        <f>COUNTIFS([14]RawData!$F$2:$F$573,"16", [14]RawData!$D$2:$D$573, "Filled")</f>
        <v>#VALUE!</v>
      </c>
      <c r="D532" s="15" t="e">
        <f t="shared" si="14"/>
        <v>#VALUE!</v>
      </c>
      <c r="E532" s="10">
        <v>16</v>
      </c>
      <c r="F532" s="8" t="str">
        <f t="shared" si="15"/>
        <v>11/12/13 – 11/15/13</v>
      </c>
      <c r="J532" t="s">
        <v>58</v>
      </c>
      <c r="K532">
        <v>1</v>
      </c>
      <c r="L532">
        <v>22</v>
      </c>
      <c r="M532" s="1">
        <v>23</v>
      </c>
      <c r="N532" s="1" t="s">
        <v>24</v>
      </c>
    </row>
    <row r="533" spans="1:14" x14ac:dyDescent="0.25">
      <c r="A533" s="10" t="s">
        <v>58</v>
      </c>
      <c r="B533" s="10" t="e">
        <f>COUNTIFS([14]RawData!$F$2:$F$573,"17", [14]RawData!$D$2:$D$573, "Failed To Fill")</f>
        <v>#VALUE!</v>
      </c>
      <c r="C533" s="10" t="e">
        <f>COUNTIFS([14]RawData!$F$2:$F$573,"17", [14]RawData!$D$2:$D$573, "Filled")</f>
        <v>#VALUE!</v>
      </c>
      <c r="D533" s="15" t="e">
        <f t="shared" si="14"/>
        <v>#VALUE!</v>
      </c>
      <c r="E533" s="10">
        <v>17</v>
      </c>
      <c r="F533" s="8" t="str">
        <f t="shared" si="15"/>
        <v>11/18/13 – 11/22/13</v>
      </c>
      <c r="J533" t="s">
        <v>58</v>
      </c>
      <c r="K533">
        <v>5</v>
      </c>
      <c r="L533">
        <v>19</v>
      </c>
      <c r="M533" s="1">
        <v>24</v>
      </c>
      <c r="N533" s="1" t="s">
        <v>25</v>
      </c>
    </row>
    <row r="534" spans="1:14" x14ac:dyDescent="0.25">
      <c r="A534" s="10" t="s">
        <v>58</v>
      </c>
      <c r="B534" s="10" t="e">
        <f>COUNTIFS([14]RawData!$F$2:$F$573,"18", [14]RawData!$D$2:$D$573, "Failed To Fill")</f>
        <v>#VALUE!</v>
      </c>
      <c r="C534" s="10" t="e">
        <f>COUNTIFS([14]RawData!$F$2:$F$573,"18", [14]RawData!$D$2:$D$573, "Filled")</f>
        <v>#VALUE!</v>
      </c>
      <c r="D534" s="15" t="e">
        <f t="shared" si="14"/>
        <v>#VALUE!</v>
      </c>
      <c r="E534" s="10">
        <v>18</v>
      </c>
      <c r="F534" s="8" t="str">
        <f t="shared" si="15"/>
        <v>11/25/13 – 11/27/13</v>
      </c>
      <c r="J534" t="s">
        <v>58</v>
      </c>
      <c r="K534">
        <v>0</v>
      </c>
      <c r="L534">
        <v>12</v>
      </c>
      <c r="M534" s="1">
        <v>12</v>
      </c>
      <c r="N534" s="1" t="s">
        <v>26</v>
      </c>
    </row>
    <row r="535" spans="1:14" x14ac:dyDescent="0.25">
      <c r="A535" s="10" t="s">
        <v>58</v>
      </c>
      <c r="B535" s="10" t="e">
        <f>COUNTIFS([14]RawData!$F$2:$F$573,"19", [14]RawData!$D$2:$D$573, "Failed To Fill")</f>
        <v>#VALUE!</v>
      </c>
      <c r="C535" s="10" t="e">
        <f>COUNTIFS([14]RawData!$F$2:$F$573,"19", [14]RawData!$D$2:$D$573, "Filled")</f>
        <v>#VALUE!</v>
      </c>
      <c r="D535" s="15" t="e">
        <f t="shared" si="14"/>
        <v>#VALUE!</v>
      </c>
      <c r="E535" s="10">
        <v>19</v>
      </c>
      <c r="F535" s="8" t="str">
        <f t="shared" si="15"/>
        <v>12/2/13 – 12/6/13</v>
      </c>
      <c r="J535" t="s">
        <v>58</v>
      </c>
      <c r="K535">
        <v>7</v>
      </c>
      <c r="L535">
        <v>23</v>
      </c>
      <c r="M535" s="1">
        <v>30</v>
      </c>
      <c r="N535" s="1" t="s">
        <v>27</v>
      </c>
    </row>
    <row r="536" spans="1:14" x14ac:dyDescent="0.25">
      <c r="A536" s="10" t="s">
        <v>58</v>
      </c>
      <c r="B536" s="10" t="e">
        <f>COUNTIFS([14]RawData!$F$2:$F$573,"20", [14]RawData!$D$2:$D$573, "Failed To Fill")</f>
        <v>#VALUE!</v>
      </c>
      <c r="C536" s="10" t="e">
        <f>COUNTIFS([14]RawData!$F$2:$F$573,"20", [14]RawData!$D$2:$D$573, "Filled")</f>
        <v>#VALUE!</v>
      </c>
      <c r="D536" s="15" t="e">
        <f t="shared" si="14"/>
        <v>#VALUE!</v>
      </c>
      <c r="E536" s="10">
        <v>20</v>
      </c>
      <c r="F536" s="8" t="str">
        <f t="shared" si="15"/>
        <v>12/9/13 – 12/13/13</v>
      </c>
      <c r="J536" t="s">
        <v>58</v>
      </c>
      <c r="K536">
        <v>7</v>
      </c>
      <c r="L536">
        <v>27</v>
      </c>
      <c r="M536" s="1">
        <v>34</v>
      </c>
      <c r="N536" s="1" t="s">
        <v>28</v>
      </c>
    </row>
    <row r="537" spans="1:14" x14ac:dyDescent="0.25">
      <c r="A537" s="10" t="s">
        <v>58</v>
      </c>
      <c r="B537" s="10" t="e">
        <f>COUNTIFS([14]RawData!$F$2:$F$573,"21", [14]RawData!$D$2:$D$573, "Failed To Fill")</f>
        <v>#VALUE!</v>
      </c>
      <c r="C537" s="10" t="e">
        <f>COUNTIFS([14]RawData!$F$2:$F$573,"21", [14]RawData!$D$2:$D$573, "Filled")</f>
        <v>#VALUE!</v>
      </c>
      <c r="D537" s="15" t="e">
        <f t="shared" si="14"/>
        <v>#VALUE!</v>
      </c>
      <c r="E537" s="10">
        <v>21</v>
      </c>
      <c r="F537" s="8" t="str">
        <f t="shared" si="15"/>
        <v>12/16/13 – 12/19/13</v>
      </c>
      <c r="J537" t="s">
        <v>58</v>
      </c>
      <c r="K537">
        <v>3</v>
      </c>
      <c r="L537">
        <v>19</v>
      </c>
      <c r="M537" s="1">
        <v>22</v>
      </c>
      <c r="N537" s="1" t="s">
        <v>29</v>
      </c>
    </row>
    <row r="538" spans="1:14" x14ac:dyDescent="0.25">
      <c r="A538" s="10" t="s">
        <v>58</v>
      </c>
      <c r="B538" s="10" t="e">
        <f>COUNTIFS([14]RawData!$F$2:$F$573,"22", [14]RawData!$D$2:$D$573, "Failed To Fill")</f>
        <v>#VALUE!</v>
      </c>
      <c r="C538" s="10" t="e">
        <f>COUNTIFS([14]RawData!$F$2:$F$573,"22", [14]RawData!$D$2:$D$573, "Filled")</f>
        <v>#VALUE!</v>
      </c>
      <c r="D538" s="15" t="e">
        <f t="shared" si="14"/>
        <v>#VALUE!</v>
      </c>
      <c r="E538" s="10">
        <v>22</v>
      </c>
      <c r="F538" s="8" t="str">
        <f t="shared" si="15"/>
        <v>Winter Break</v>
      </c>
      <c r="J538" t="s">
        <v>58</v>
      </c>
      <c r="K538">
        <v>0</v>
      </c>
      <c r="L538">
        <v>0</v>
      </c>
      <c r="M538" s="1">
        <v>0</v>
      </c>
      <c r="N538" s="1" t="s">
        <v>30</v>
      </c>
    </row>
    <row r="539" spans="1:14" x14ac:dyDescent="0.25">
      <c r="A539" s="10" t="s">
        <v>58</v>
      </c>
      <c r="B539" s="10" t="e">
        <f>COUNTIFS([14]RawData!$F$2:$F$573,"23", [14]RawData!$D$2:$D$573, "Failed To Fill")</f>
        <v>#VALUE!</v>
      </c>
      <c r="C539" s="10" t="e">
        <f>COUNTIFS([14]RawData!$F$2:$F$573,"23", [14]RawData!$D$2:$D$573, "Filled")</f>
        <v>#VALUE!</v>
      </c>
      <c r="D539" s="15" t="e">
        <f t="shared" si="14"/>
        <v>#VALUE!</v>
      </c>
      <c r="E539" s="10">
        <v>23</v>
      </c>
      <c r="F539" s="8" t="str">
        <f t="shared" si="15"/>
        <v>1/6/14 – 1/10/14</v>
      </c>
      <c r="J539" t="s">
        <v>58</v>
      </c>
      <c r="K539">
        <v>0</v>
      </c>
      <c r="L539">
        <v>2</v>
      </c>
      <c r="M539" s="1">
        <v>2</v>
      </c>
      <c r="N539" s="1" t="s">
        <v>31</v>
      </c>
    </row>
    <row r="540" spans="1:14" x14ac:dyDescent="0.25">
      <c r="A540" s="10" t="s">
        <v>58</v>
      </c>
      <c r="B540" s="10" t="e">
        <f>COUNTIFS([14]RawData!$F$2:$F$573,"24", [14]RawData!$D$2:$D$573, "Failed To Fill")</f>
        <v>#VALUE!</v>
      </c>
      <c r="C540" s="10" t="e">
        <f>COUNTIFS([14]RawData!$F$2:$F$573,"24", [14]RawData!$D$2:$D$573, "Filled")</f>
        <v>#VALUE!</v>
      </c>
      <c r="D540" s="15" t="e">
        <f t="shared" si="14"/>
        <v>#VALUE!</v>
      </c>
      <c r="E540" s="10">
        <v>24</v>
      </c>
      <c r="F540" s="8" t="str">
        <f t="shared" si="15"/>
        <v>1/13/14 – 1/17/14</v>
      </c>
      <c r="J540" t="s">
        <v>58</v>
      </c>
      <c r="K540">
        <v>1</v>
      </c>
      <c r="L540">
        <v>7</v>
      </c>
      <c r="M540" s="1">
        <v>8</v>
      </c>
      <c r="N540" s="1" t="s">
        <v>32</v>
      </c>
    </row>
    <row r="541" spans="1:14" x14ac:dyDescent="0.25">
      <c r="A541" s="10" t="s">
        <v>58</v>
      </c>
      <c r="B541" s="10" t="e">
        <f>COUNTIFS([14]RawData!$F$2:$F$573,"25", [14]RawData!$D$2:$D$573, "Failed To Fill")</f>
        <v>#VALUE!</v>
      </c>
      <c r="C541" s="10" t="e">
        <f>COUNTIFS([14]RawData!$F$2:$F$573,"25", [14]RawData!$D$2:$D$573, "Filled")</f>
        <v>#VALUE!</v>
      </c>
      <c r="D541" s="15" t="e">
        <f t="shared" si="14"/>
        <v>#VALUE!</v>
      </c>
      <c r="E541" s="10">
        <v>25</v>
      </c>
      <c r="F541" s="8" t="str">
        <f t="shared" si="15"/>
        <v>1/21/14 – 1/24/14</v>
      </c>
      <c r="J541" t="s">
        <v>58</v>
      </c>
      <c r="K541">
        <v>1</v>
      </c>
      <c r="L541">
        <v>12</v>
      </c>
      <c r="M541" s="1">
        <v>13</v>
      </c>
      <c r="N541" s="1" t="s">
        <v>33</v>
      </c>
    </row>
    <row r="542" spans="1:14" x14ac:dyDescent="0.25">
      <c r="A542" s="10" t="s">
        <v>58</v>
      </c>
      <c r="B542" s="10" t="e">
        <f>COUNTIFS([14]RawData!$F$2:$F$573,"26", [14]RawData!$D$2:$D$573, "Failed To Fill")</f>
        <v>#VALUE!</v>
      </c>
      <c r="C542" s="10" t="e">
        <f>COUNTIFS([14]RawData!$F$2:$F$573,"26", [14]RawData!$D$2:$D$573, "Filled")</f>
        <v>#VALUE!</v>
      </c>
      <c r="D542" s="15" t="e">
        <f t="shared" si="14"/>
        <v>#VALUE!</v>
      </c>
      <c r="E542" s="10">
        <v>26</v>
      </c>
      <c r="F542" s="8" t="str">
        <f t="shared" si="15"/>
        <v>1/27/14 – 1/31/14</v>
      </c>
      <c r="J542" t="s">
        <v>58</v>
      </c>
      <c r="K542">
        <v>2</v>
      </c>
      <c r="L542">
        <v>15</v>
      </c>
      <c r="M542" s="1">
        <v>17</v>
      </c>
      <c r="N542" s="1" t="s">
        <v>34</v>
      </c>
    </row>
    <row r="543" spans="1:14" x14ac:dyDescent="0.25">
      <c r="A543" s="10" t="s">
        <v>58</v>
      </c>
      <c r="B543" s="10" t="e">
        <f>COUNTIFS([14]RawData!$F$2:$F$573,"27", [14]RawData!$D$2:$D$573, "Failed To Fill")</f>
        <v>#VALUE!</v>
      </c>
      <c r="C543" s="10" t="e">
        <f>COUNTIFS([14]RawData!$F$2:$F$573,"27", [14]RawData!$D$2:$D$573, "Filled")</f>
        <v>#VALUE!</v>
      </c>
      <c r="D543" s="15" t="e">
        <f t="shared" si="14"/>
        <v>#VALUE!</v>
      </c>
      <c r="E543" s="10">
        <v>27</v>
      </c>
      <c r="F543" s="8" t="str">
        <f t="shared" si="15"/>
        <v xml:space="preserve"> 2/3/14 – 2/7/14</v>
      </c>
      <c r="J543" t="s">
        <v>58</v>
      </c>
      <c r="K543">
        <v>6</v>
      </c>
      <c r="L543">
        <v>11</v>
      </c>
      <c r="M543" s="1">
        <v>17</v>
      </c>
      <c r="N543" s="1" t="s">
        <v>35</v>
      </c>
    </row>
    <row r="544" spans="1:14" x14ac:dyDescent="0.25">
      <c r="A544" s="10" t="s">
        <v>58</v>
      </c>
      <c r="B544" s="10" t="e">
        <f>COUNTIFS([14]RawData!$F$2:$F$573,"28", [14]RawData!$D$2:$D$573, "Failed To Fill")</f>
        <v>#VALUE!</v>
      </c>
      <c r="C544" s="10" t="e">
        <f>COUNTIFS([14]RawData!$F$2:$F$573,"28", [14]RawData!$D$2:$D$573, "Filled")</f>
        <v>#VALUE!</v>
      </c>
      <c r="D544" s="15" t="e">
        <f t="shared" si="14"/>
        <v>#VALUE!</v>
      </c>
      <c r="E544" s="10">
        <v>28</v>
      </c>
      <c r="F544" s="8" t="str">
        <f t="shared" si="15"/>
        <v xml:space="preserve"> 2/10/14 – 2/14/14</v>
      </c>
      <c r="J544" t="s">
        <v>58</v>
      </c>
      <c r="K544">
        <v>0</v>
      </c>
      <c r="L544">
        <v>9</v>
      </c>
      <c r="M544" s="1">
        <v>9</v>
      </c>
      <c r="N544" s="1" t="s">
        <v>36</v>
      </c>
    </row>
    <row r="545" spans="1:14" x14ac:dyDescent="0.25">
      <c r="A545" s="10" t="s">
        <v>58</v>
      </c>
      <c r="B545" s="10" t="e">
        <f>COUNTIFS([14]RawData!$F$2:$F$573,"29", [14]RawData!$D$2:$D$573, "Failed To Fill")</f>
        <v>#VALUE!</v>
      </c>
      <c r="C545" s="10" t="e">
        <f>COUNTIFS([14]RawData!$F$2:$F$573,"29", [14]RawData!$D$2:$D$573, "Filled")</f>
        <v>#VALUE!</v>
      </c>
      <c r="D545" s="15" t="e">
        <f t="shared" si="14"/>
        <v>#VALUE!</v>
      </c>
      <c r="E545" s="10">
        <v>29</v>
      </c>
      <c r="F545" s="8" t="str">
        <f t="shared" si="15"/>
        <v xml:space="preserve"> 2/17/14 – 2/19/14</v>
      </c>
      <c r="J545" t="s">
        <v>58</v>
      </c>
      <c r="K545">
        <v>7</v>
      </c>
      <c r="L545">
        <v>16</v>
      </c>
      <c r="M545" s="1">
        <v>23</v>
      </c>
      <c r="N545" s="1" t="s">
        <v>37</v>
      </c>
    </row>
    <row r="546" spans="1:14" x14ac:dyDescent="0.25">
      <c r="A546" s="10" t="s">
        <v>58</v>
      </c>
      <c r="B546" s="10" t="e">
        <f>COUNTIFS([14]RawData!$F$2:$F$573,"30", [14]RawData!$D$2:$D$573, "Failed To Fill")</f>
        <v>#VALUE!</v>
      </c>
      <c r="C546" s="10" t="e">
        <f>COUNTIFS([14]RawData!$F$2:$F$573,"30", [14]RawData!$D$2:$D$573, "Filled")</f>
        <v>#VALUE!</v>
      </c>
      <c r="D546" s="15" t="e">
        <f t="shared" si="14"/>
        <v>#VALUE!</v>
      </c>
      <c r="E546" s="10">
        <v>30</v>
      </c>
      <c r="F546" s="8" t="str">
        <f t="shared" si="15"/>
        <v xml:space="preserve"> 2/24/14 – 2/28/14</v>
      </c>
      <c r="J546" t="s">
        <v>58</v>
      </c>
      <c r="K546">
        <v>1</v>
      </c>
      <c r="L546">
        <v>11</v>
      </c>
      <c r="M546" s="1">
        <v>12</v>
      </c>
      <c r="N546" s="1" t="s">
        <v>38</v>
      </c>
    </row>
    <row r="547" spans="1:14" x14ac:dyDescent="0.25">
      <c r="A547" s="10" t="s">
        <v>58</v>
      </c>
      <c r="B547" s="10" t="e">
        <f>COUNTIFS([14]RawData!$F$2:$F$573,"31", [14]RawData!$D$2:$D$573, "Failed To Fill")</f>
        <v>#VALUE!</v>
      </c>
      <c r="C547" s="10" t="e">
        <f>COUNTIFS([14]RawData!$F$2:$F$573,"31", [14]RawData!$D$2:$D$573, "Filled")</f>
        <v>#VALUE!</v>
      </c>
      <c r="D547" s="15" t="e">
        <f t="shared" si="14"/>
        <v>#VALUE!</v>
      </c>
      <c r="E547" s="10">
        <v>31</v>
      </c>
      <c r="F547" s="8" t="str">
        <f t="shared" si="15"/>
        <v xml:space="preserve"> 3/3/14 – 3/7/14</v>
      </c>
      <c r="J547" t="s">
        <v>58</v>
      </c>
      <c r="K547">
        <v>4</v>
      </c>
      <c r="L547">
        <v>10</v>
      </c>
      <c r="M547" s="1">
        <v>14</v>
      </c>
      <c r="N547" s="1" t="s">
        <v>40</v>
      </c>
    </row>
    <row r="548" spans="1:14" x14ac:dyDescent="0.25">
      <c r="A548" s="10" t="s">
        <v>58</v>
      </c>
      <c r="B548" s="10" t="e">
        <f>COUNTIFS([14]RawData!$F$2:$F$573,"32", [14]RawData!$D$2:$D$573, "Failed To Fill")</f>
        <v>#VALUE!</v>
      </c>
      <c r="C548" s="10" t="e">
        <f>COUNTIFS([14]RawData!$F$2:$F$573,"32", [14]RawData!$D$2:$D$573, "Filled")</f>
        <v>#VALUE!</v>
      </c>
      <c r="D548" s="15" t="e">
        <f t="shared" si="14"/>
        <v>#VALUE!</v>
      </c>
      <c r="E548" s="10">
        <v>32</v>
      </c>
      <c r="F548" s="8" t="str">
        <f t="shared" si="15"/>
        <v xml:space="preserve"> 3/10/14 – 3/13/14</v>
      </c>
      <c r="J548" t="s">
        <v>58</v>
      </c>
      <c r="K548">
        <v>1</v>
      </c>
      <c r="L548">
        <v>10</v>
      </c>
      <c r="M548" s="1">
        <v>11</v>
      </c>
      <c r="N548" s="1" t="s">
        <v>41</v>
      </c>
    </row>
    <row r="549" spans="1:14" x14ac:dyDescent="0.25">
      <c r="A549" s="10" t="s">
        <v>58</v>
      </c>
      <c r="B549" s="10" t="e">
        <f>COUNTIFS([14]RawData!$F$2:$F$573,"33", [14]RawData!$D$2:$D$573, "Failed To Fill")</f>
        <v>#VALUE!</v>
      </c>
      <c r="C549" s="10" t="e">
        <f>COUNTIFS([14]RawData!$F$2:$F$573,"33", [14]RawData!$D$2:$D$573, "Filled")</f>
        <v>#VALUE!</v>
      </c>
      <c r="D549" s="15" t="e">
        <f t="shared" si="14"/>
        <v>#VALUE!</v>
      </c>
      <c r="E549" s="10">
        <v>33</v>
      </c>
      <c r="F549" s="8" t="str">
        <f t="shared" si="15"/>
        <v xml:space="preserve"> 3/17/14 – 3/21/14</v>
      </c>
      <c r="J549" t="s">
        <v>58</v>
      </c>
      <c r="K549">
        <v>2</v>
      </c>
      <c r="L549">
        <v>8</v>
      </c>
      <c r="M549" s="1">
        <v>10</v>
      </c>
      <c r="N549" s="1" t="s">
        <v>42</v>
      </c>
    </row>
    <row r="550" spans="1:14" x14ac:dyDescent="0.25">
      <c r="A550" s="10" t="s">
        <v>58</v>
      </c>
      <c r="B550" s="10" t="e">
        <f>COUNTIFS([14]RawData!$F$2:$F$573,"34", [14]RawData!$D$2:$D$573, "Failed To Fill")</f>
        <v>#VALUE!</v>
      </c>
      <c r="C550" s="10" t="e">
        <f>COUNTIFS([14]RawData!$F$2:$F$573,"34", [14]RawData!$D$2:$D$573, "Filled")</f>
        <v>#VALUE!</v>
      </c>
      <c r="D550" s="15" t="e">
        <f t="shared" si="14"/>
        <v>#VALUE!</v>
      </c>
      <c r="E550" s="10">
        <v>34</v>
      </c>
      <c r="F550" s="8" t="str">
        <f t="shared" si="15"/>
        <v xml:space="preserve"> 3/24/14 – 3/28/14</v>
      </c>
      <c r="J550" t="s">
        <v>58</v>
      </c>
      <c r="K550">
        <v>2</v>
      </c>
      <c r="L550">
        <v>12</v>
      </c>
      <c r="M550" s="1">
        <v>14</v>
      </c>
      <c r="N550" s="1" t="s">
        <v>43</v>
      </c>
    </row>
    <row r="551" spans="1:14" x14ac:dyDescent="0.25">
      <c r="A551" s="10" t="s">
        <v>58</v>
      </c>
      <c r="B551" s="10" t="e">
        <f>COUNTIFS([14]RawData!$F$2:$F$573,"35", [14]RawData!$D$2:$D$573, "Failed To Fill")</f>
        <v>#VALUE!</v>
      </c>
      <c r="C551" s="10" t="e">
        <f>COUNTIFS([14]RawData!$F$2:$F$573,"35", [14]RawData!$D$2:$D$573, "Filled")</f>
        <v>#VALUE!</v>
      </c>
      <c r="D551" s="15" t="e">
        <f t="shared" si="14"/>
        <v>#VALUE!</v>
      </c>
      <c r="E551" s="10">
        <v>35</v>
      </c>
      <c r="F551" s="8" t="str">
        <f t="shared" si="15"/>
        <v xml:space="preserve"> 3/31/14 – 4/4/14</v>
      </c>
      <c r="J551" t="s">
        <v>58</v>
      </c>
      <c r="K551">
        <v>5</v>
      </c>
      <c r="L551">
        <v>6</v>
      </c>
      <c r="M551" s="1">
        <v>11</v>
      </c>
      <c r="N551" s="1" t="s">
        <v>44</v>
      </c>
    </row>
    <row r="552" spans="1:14" x14ac:dyDescent="0.25">
      <c r="A552" s="10" t="s">
        <v>58</v>
      </c>
      <c r="B552" s="10" t="e">
        <f>COUNTIFS([14]RawData!$F$2:$F$573,"36", [14]RawData!$D$2:$D$573, "Failed To Fill")</f>
        <v>#VALUE!</v>
      </c>
      <c r="C552" s="10" t="e">
        <f>COUNTIFS([14]RawData!$F$2:$F$573,"36", [14]RawData!$D$2:$D$573, "Filled")</f>
        <v>#VALUE!</v>
      </c>
      <c r="D552" s="15" t="e">
        <f t="shared" si="14"/>
        <v>#VALUE!</v>
      </c>
      <c r="E552" s="10">
        <v>36</v>
      </c>
      <c r="F552" s="8" t="str">
        <f t="shared" si="15"/>
        <v xml:space="preserve"> 4/7/14 – 4/11/14</v>
      </c>
      <c r="J552" t="s">
        <v>58</v>
      </c>
      <c r="K552">
        <v>1</v>
      </c>
      <c r="L552">
        <v>11</v>
      </c>
      <c r="M552" s="1">
        <v>12</v>
      </c>
      <c r="N552" s="1" t="s">
        <v>45</v>
      </c>
    </row>
    <row r="553" spans="1:14" x14ac:dyDescent="0.25">
      <c r="A553" s="10" t="s">
        <v>58</v>
      </c>
      <c r="B553" s="10" t="e">
        <f>COUNTIFS([14]RawData!$F$2:$F$573,"37", [14]RawData!$D$2:$D$573, "Failed To Fill")</f>
        <v>#VALUE!</v>
      </c>
      <c r="C553" s="10" t="e">
        <f>COUNTIFS([14]RawData!$F$2:$F$573,"37", [14]RawData!$D$2:$D$573, "Filled")</f>
        <v>#VALUE!</v>
      </c>
      <c r="D553" s="15" t="e">
        <f t="shared" si="14"/>
        <v>#VALUE!</v>
      </c>
      <c r="E553" s="10">
        <v>37</v>
      </c>
      <c r="F553" s="8" t="str">
        <f t="shared" si="15"/>
        <v xml:space="preserve">  4/14/14 – 4/17/14</v>
      </c>
      <c r="J553" t="s">
        <v>58</v>
      </c>
      <c r="K553">
        <v>0</v>
      </c>
      <c r="L553">
        <v>5</v>
      </c>
      <c r="M553" s="1">
        <v>5</v>
      </c>
      <c r="N553" s="1" t="s">
        <v>39</v>
      </c>
    </row>
    <row r="554" spans="1:14" x14ac:dyDescent="0.25">
      <c r="A554" s="10" t="s">
        <v>59</v>
      </c>
      <c r="B554" s="15" t="e">
        <f>COUNTIFS([15]RawData!$F$2:$F$503,"1", [15]RawData!$D$2:$D$503, "Failed To Fill")</f>
        <v>#VALUE!</v>
      </c>
      <c r="C554" s="15" t="e">
        <f>COUNTIFS([15]RawData!$F$2:$F$503,"1", [15]RawData!$D$2:$D$503, "Filled")</f>
        <v>#VALUE!</v>
      </c>
      <c r="D554" s="15" t="e">
        <f t="shared" si="14"/>
        <v>#VALUE!</v>
      </c>
      <c r="E554" s="10">
        <v>1</v>
      </c>
      <c r="F554" s="8" t="str">
        <f t="shared" si="15"/>
        <v>7/29/13 – 8/2/13</v>
      </c>
      <c r="J554" t="s">
        <v>59</v>
      </c>
      <c r="K554">
        <v>0</v>
      </c>
      <c r="L554">
        <v>3</v>
      </c>
      <c r="M554" s="1">
        <v>3</v>
      </c>
      <c r="N554" s="1" t="s">
        <v>9</v>
      </c>
    </row>
    <row r="555" spans="1:14" x14ac:dyDescent="0.25">
      <c r="A555" s="10" t="s">
        <v>59</v>
      </c>
      <c r="B555" s="15" t="e">
        <f>COUNTIFS([15]RawData!$F$2:$F$503,"2", [15]RawData!$D$2:$D$503, "Failed To Fill")</f>
        <v>#VALUE!</v>
      </c>
      <c r="C555" s="10" t="e">
        <f>COUNTIFS([15]RawData!$F$2:$F$503,"2", [15]RawData!$D$2:$D$503, "Filled")</f>
        <v>#VALUE!</v>
      </c>
      <c r="D555" s="15" t="e">
        <f t="shared" si="14"/>
        <v>#VALUE!</v>
      </c>
      <c r="E555" s="10">
        <v>2</v>
      </c>
      <c r="F555" s="8" t="str">
        <f t="shared" si="15"/>
        <v>8/5/13 – 8/9/13</v>
      </c>
      <c r="J555" t="s">
        <v>59</v>
      </c>
      <c r="K555">
        <v>0</v>
      </c>
      <c r="L555">
        <v>15</v>
      </c>
      <c r="M555" s="1">
        <v>15</v>
      </c>
      <c r="N555" s="1" t="s">
        <v>10</v>
      </c>
    </row>
    <row r="556" spans="1:14" x14ac:dyDescent="0.25">
      <c r="A556" s="10" t="s">
        <v>59</v>
      </c>
      <c r="B556" s="15" t="e">
        <f>COUNTIFS([15]RawData!$F$2:$F$503,"3", [15]RawData!$D$2:$D$503, "Failed To Fill")</f>
        <v>#VALUE!</v>
      </c>
      <c r="C556" s="10" t="e">
        <f>COUNTIFS([15]RawData!$F$2:$F$503,"3", [15]RawData!$D$2:$D$503, "Filled")</f>
        <v>#VALUE!</v>
      </c>
      <c r="D556" s="15" t="e">
        <f t="shared" ref="D556:D619" si="16">SUM(B556:C556)</f>
        <v>#VALUE!</v>
      </c>
      <c r="E556" s="10">
        <v>3</v>
      </c>
      <c r="F556" s="8" t="str">
        <f t="shared" ref="F556:F619" si="17">INDEX($A$4:$B$40,MATCH(E556,$A$4:$A$40,0),2)</f>
        <v>8/12/13 – 8/16/13</v>
      </c>
      <c r="J556" t="s">
        <v>59</v>
      </c>
      <c r="K556">
        <v>1</v>
      </c>
      <c r="L556">
        <v>16</v>
      </c>
      <c r="M556" s="1">
        <v>17</v>
      </c>
      <c r="N556" s="1" t="s">
        <v>11</v>
      </c>
    </row>
    <row r="557" spans="1:14" x14ac:dyDescent="0.25">
      <c r="A557" s="10" t="s">
        <v>59</v>
      </c>
      <c r="B557" s="10" t="e">
        <f>COUNTIFS([15]RawData!$F$2:$F$503,"4", [15]RawData!$D$2:$D$503, "Failed To Fill")</f>
        <v>#VALUE!</v>
      </c>
      <c r="C557" s="10" t="e">
        <f>COUNTIFS([15]RawData!$F$2:$F$503,"4", [15]RawData!$D$2:$D$503, "Filled")</f>
        <v>#VALUE!</v>
      </c>
      <c r="D557" s="15" t="e">
        <f t="shared" si="16"/>
        <v>#VALUE!</v>
      </c>
      <c r="E557" s="10">
        <v>4</v>
      </c>
      <c r="F557" s="8" t="str">
        <f t="shared" si="17"/>
        <v>8/19/13 – 8/23/13</v>
      </c>
      <c r="J557" t="s">
        <v>59</v>
      </c>
      <c r="K557">
        <v>0</v>
      </c>
      <c r="L557">
        <v>16</v>
      </c>
      <c r="M557" s="1">
        <v>16</v>
      </c>
      <c r="N557" s="1" t="s">
        <v>12</v>
      </c>
    </row>
    <row r="558" spans="1:14" x14ac:dyDescent="0.25">
      <c r="A558" s="10" t="s">
        <v>59</v>
      </c>
      <c r="B558" s="10" t="e">
        <f>COUNTIFS([15]RawData!$F$2:$F$503,"5", [15]RawData!$D$2:$D$503, "Failed To Fill")</f>
        <v>#VALUE!</v>
      </c>
      <c r="C558" s="10" t="e">
        <f>COUNTIFS([15]RawData!$F$2:$F$503,"5", [15]RawData!$D$2:$D$503, "Filled")</f>
        <v>#VALUE!</v>
      </c>
      <c r="D558" s="15" t="e">
        <f t="shared" si="16"/>
        <v>#VALUE!</v>
      </c>
      <c r="E558" s="10">
        <v>5</v>
      </c>
      <c r="F558" s="8" t="str">
        <f t="shared" si="17"/>
        <v>8/26/13 – 8/30/13</v>
      </c>
      <c r="J558" t="s">
        <v>59</v>
      </c>
      <c r="K558">
        <v>1</v>
      </c>
      <c r="L558">
        <v>15</v>
      </c>
      <c r="M558" s="1">
        <v>16</v>
      </c>
      <c r="N558" s="1" t="s">
        <v>13</v>
      </c>
    </row>
    <row r="559" spans="1:14" x14ac:dyDescent="0.25">
      <c r="A559" s="10" t="s">
        <v>59</v>
      </c>
      <c r="B559" s="10" t="e">
        <f>COUNTIFS([15]RawData!$F$2:$F$503,"6", [15]RawData!$D$2:$D$503, "Failed To Fill")</f>
        <v>#VALUE!</v>
      </c>
      <c r="C559" s="10" t="e">
        <f>COUNTIFS([15]RawData!$F$2:$F$503,"6", [15]RawData!$D$2:$D$503, "Filled")</f>
        <v>#VALUE!</v>
      </c>
      <c r="D559" s="15" t="e">
        <f t="shared" si="16"/>
        <v>#VALUE!</v>
      </c>
      <c r="E559" s="10">
        <v>6</v>
      </c>
      <c r="F559" s="8" t="str">
        <f t="shared" si="17"/>
        <v>9/3/13 – 9/6/13</v>
      </c>
      <c r="J559" t="s">
        <v>59</v>
      </c>
      <c r="K559">
        <v>1</v>
      </c>
      <c r="L559">
        <v>10</v>
      </c>
      <c r="M559" s="1">
        <v>11</v>
      </c>
      <c r="N559" s="1" t="s">
        <v>14</v>
      </c>
    </row>
    <row r="560" spans="1:14" x14ac:dyDescent="0.25">
      <c r="A560" s="10" t="s">
        <v>59</v>
      </c>
      <c r="B560" s="10" t="e">
        <f>COUNTIFS([15]RawData!$F$2:$F$503,"7", [15]RawData!$D$2:$D$503, "Failed To Fill")</f>
        <v>#VALUE!</v>
      </c>
      <c r="C560" s="10" t="e">
        <f>COUNTIFS([15]RawData!$F$2:$F$503,"7", [15]RawData!$D$2:$D$503, "Filled")</f>
        <v>#VALUE!</v>
      </c>
      <c r="D560" s="15" t="e">
        <f t="shared" si="16"/>
        <v>#VALUE!</v>
      </c>
      <c r="E560" s="10">
        <v>7</v>
      </c>
      <c r="F560" s="8" t="str">
        <f t="shared" si="17"/>
        <v>9/9/13 – 9/13/13</v>
      </c>
      <c r="J560" t="s">
        <v>59</v>
      </c>
      <c r="K560">
        <v>0</v>
      </c>
      <c r="L560">
        <v>11</v>
      </c>
      <c r="M560" s="1">
        <v>11</v>
      </c>
      <c r="N560" s="1" t="s">
        <v>15</v>
      </c>
    </row>
    <row r="561" spans="1:14" x14ac:dyDescent="0.25">
      <c r="A561" s="10" t="s">
        <v>59</v>
      </c>
      <c r="B561" s="16" t="e">
        <f>COUNTIFS([15]RawData!$F$2:$F$503,"8", [15]RawData!$D$2:$D$503, "Failed To Fill")</f>
        <v>#VALUE!</v>
      </c>
      <c r="C561" s="16" t="e">
        <f>COUNTIFS([15]RawData!$F$2:$F$503,"8", [15]RawData!$D$2:$D$503, "Filled")</f>
        <v>#VALUE!</v>
      </c>
      <c r="D561" s="15" t="e">
        <f t="shared" si="16"/>
        <v>#VALUE!</v>
      </c>
      <c r="E561" s="10">
        <v>8</v>
      </c>
      <c r="F561" s="8" t="str">
        <f t="shared" si="17"/>
        <v>9/16/13 – 9/20/13</v>
      </c>
      <c r="J561" t="s">
        <v>59</v>
      </c>
      <c r="K561">
        <v>4</v>
      </c>
      <c r="L561">
        <v>11</v>
      </c>
      <c r="M561" s="1">
        <v>15</v>
      </c>
      <c r="N561" s="1" t="s">
        <v>16</v>
      </c>
    </row>
    <row r="562" spans="1:14" x14ac:dyDescent="0.25">
      <c r="A562" s="10" t="s">
        <v>59</v>
      </c>
      <c r="B562" s="10" t="e">
        <f>COUNTIFS([15]RawData!$F$2:$F$503,"9", [15]RawData!$D$2:$D$503, "Failed To Fill")</f>
        <v>#VALUE!</v>
      </c>
      <c r="C562" s="10" t="e">
        <f>COUNTIFS([15]RawData!$F$2:$F$503,"9", [15]RawData!$D$2:$D$503, "Filled")</f>
        <v>#VALUE!</v>
      </c>
      <c r="D562" s="15" t="e">
        <f t="shared" si="16"/>
        <v>#VALUE!</v>
      </c>
      <c r="E562" s="10">
        <v>9</v>
      </c>
      <c r="F562" s="8" t="str">
        <f t="shared" si="17"/>
        <v>9/23/13 – 9/27/13</v>
      </c>
      <c r="J562" t="s">
        <v>59</v>
      </c>
      <c r="K562">
        <v>1</v>
      </c>
      <c r="L562">
        <v>15</v>
      </c>
      <c r="M562" s="1">
        <v>16</v>
      </c>
      <c r="N562" s="1" t="s">
        <v>17</v>
      </c>
    </row>
    <row r="563" spans="1:14" x14ac:dyDescent="0.25">
      <c r="A563" s="10" t="s">
        <v>59</v>
      </c>
      <c r="B563" s="10" t="e">
        <f>COUNTIFS([15]RawData!$F$2:$F$503,"10", [15]RawData!$D$2:$D$503, "Failed To Fill")</f>
        <v>#VALUE!</v>
      </c>
      <c r="C563" s="10" t="e">
        <f>COUNTIFS([15]RawData!$F$2:$F$503,"10", [15]RawData!$D$2:$D$503, "Filled")</f>
        <v>#VALUE!</v>
      </c>
      <c r="D563" s="15" t="e">
        <f t="shared" si="16"/>
        <v>#VALUE!</v>
      </c>
      <c r="E563" s="10">
        <v>10</v>
      </c>
      <c r="F563" s="8" t="str">
        <f t="shared" si="17"/>
        <v>9/30/13 – 10/4/13</v>
      </c>
      <c r="J563" t="s">
        <v>59</v>
      </c>
      <c r="K563">
        <v>0</v>
      </c>
      <c r="L563">
        <v>16</v>
      </c>
      <c r="M563" s="1">
        <v>16</v>
      </c>
      <c r="N563" s="1" t="s">
        <v>18</v>
      </c>
    </row>
    <row r="564" spans="1:14" x14ac:dyDescent="0.25">
      <c r="A564" s="10" t="s">
        <v>59</v>
      </c>
      <c r="B564" s="10" t="e">
        <f>COUNTIFS([15]RawData!$F$2:$F$503,"11", [15]RawData!$D$2:$D$503, "Failed To Fill")</f>
        <v>#VALUE!</v>
      </c>
      <c r="C564" s="10" t="e">
        <f>COUNTIFS([15]RawData!$F$2:$F$503,"11", [15]RawData!$D$2:$D$503, "Filled")</f>
        <v>#VALUE!</v>
      </c>
      <c r="D564" s="15" t="e">
        <f t="shared" si="16"/>
        <v>#VALUE!</v>
      </c>
      <c r="E564" s="10">
        <v>11</v>
      </c>
      <c r="F564" s="8" t="str">
        <f t="shared" si="17"/>
        <v>10/7/13 – 10/8/13</v>
      </c>
      <c r="J564" t="s">
        <v>59</v>
      </c>
      <c r="K564">
        <v>2</v>
      </c>
      <c r="L564">
        <v>4</v>
      </c>
      <c r="M564" s="1">
        <v>6</v>
      </c>
      <c r="N564" s="1" t="s">
        <v>19</v>
      </c>
    </row>
    <row r="565" spans="1:14" x14ac:dyDescent="0.25">
      <c r="A565" s="10" t="s">
        <v>59</v>
      </c>
      <c r="B565" s="10" t="e">
        <f>COUNTIFS([15]RawData!$F$2:$F$503,"12", [15]RawData!$D$2:$D$503, "Failed To Fill")</f>
        <v>#VALUE!</v>
      </c>
      <c r="C565" s="10" t="e">
        <f>COUNTIFS([15]RawData!$F$2:$F$503,"12", [15]RawData!$D$2:$D$503, "Filled")</f>
        <v>#VALUE!</v>
      </c>
      <c r="D565" s="15" t="e">
        <f t="shared" si="16"/>
        <v>#VALUE!</v>
      </c>
      <c r="E565" s="10">
        <v>12</v>
      </c>
      <c r="F565" s="8" t="str">
        <f t="shared" si="17"/>
        <v>10/15/13 – 10/18/13</v>
      </c>
      <c r="J565" t="s">
        <v>59</v>
      </c>
      <c r="K565">
        <v>0</v>
      </c>
      <c r="L565">
        <v>9</v>
      </c>
      <c r="M565" s="1">
        <v>9</v>
      </c>
      <c r="N565" s="1" t="s">
        <v>20</v>
      </c>
    </row>
    <row r="566" spans="1:14" x14ac:dyDescent="0.25">
      <c r="A566" s="10" t="s">
        <v>59</v>
      </c>
      <c r="B566" s="10" t="e">
        <f>COUNTIFS([15]RawData!$F$2:$F$503,"13", [15]RawData!$D$2:$D$503, "Failed To Fill")</f>
        <v>#VALUE!</v>
      </c>
      <c r="C566" s="10" t="e">
        <f>COUNTIFS([15]RawData!$F$2:$F$503,"13", [15]RawData!$D$2:$D$503, "Filled")</f>
        <v>#VALUE!</v>
      </c>
      <c r="D566" s="15" t="e">
        <f t="shared" si="16"/>
        <v>#VALUE!</v>
      </c>
      <c r="E566" s="10">
        <v>13</v>
      </c>
      <c r="F566" s="8" t="str">
        <f t="shared" si="17"/>
        <v>10/21/13 – 10/25/13</v>
      </c>
      <c r="J566" t="s">
        <v>59</v>
      </c>
      <c r="K566">
        <v>2</v>
      </c>
      <c r="L566">
        <v>10</v>
      </c>
      <c r="M566" s="1">
        <v>12</v>
      </c>
      <c r="N566" s="1" t="s">
        <v>21</v>
      </c>
    </row>
    <row r="567" spans="1:14" x14ac:dyDescent="0.25">
      <c r="A567" s="10" t="s">
        <v>59</v>
      </c>
      <c r="B567" s="10" t="e">
        <f>COUNTIFS([15]RawData!$F$2:$F$503,"14", [15]RawData!$D$2:$D$503, "Failed To Fill")</f>
        <v>#VALUE!</v>
      </c>
      <c r="C567" s="10" t="e">
        <f>COUNTIFS([15]RawData!$F$2:$F$503,"14", [15]RawData!$D$2:$D$503, "Filled")</f>
        <v>#VALUE!</v>
      </c>
      <c r="D567" s="15" t="e">
        <f t="shared" si="16"/>
        <v>#VALUE!</v>
      </c>
      <c r="E567" s="10">
        <v>14</v>
      </c>
      <c r="F567" s="8" t="str">
        <f t="shared" si="17"/>
        <v>10/28/13 – 11/1/13</v>
      </c>
      <c r="J567" t="s">
        <v>59</v>
      </c>
      <c r="K567">
        <v>2</v>
      </c>
      <c r="L567">
        <v>17</v>
      </c>
      <c r="M567" s="1">
        <v>19</v>
      </c>
      <c r="N567" s="1" t="s">
        <v>22</v>
      </c>
    </row>
    <row r="568" spans="1:14" x14ac:dyDescent="0.25">
      <c r="A568" s="10" t="s">
        <v>59</v>
      </c>
      <c r="B568" s="10" t="e">
        <f>COUNTIFS([15]RawData!$F$2:$F$503,"15", [15]RawData!$D$2:$D$503, "Failed To Fill")</f>
        <v>#VALUE!</v>
      </c>
      <c r="C568" s="10" t="e">
        <f>COUNTIFS([15]RawData!$F$2:$F$503,"15", [15]RawData!$D$2:$D$503, "Filled")</f>
        <v>#VALUE!</v>
      </c>
      <c r="D568" s="15" t="e">
        <f t="shared" si="16"/>
        <v>#VALUE!</v>
      </c>
      <c r="E568" s="10">
        <v>15</v>
      </c>
      <c r="F568" s="8" t="str">
        <f t="shared" si="17"/>
        <v>11/4/13 – 11/8/13</v>
      </c>
      <c r="J568" t="s">
        <v>59</v>
      </c>
      <c r="K568">
        <v>0</v>
      </c>
      <c r="L568">
        <v>12</v>
      </c>
      <c r="M568" s="1">
        <v>12</v>
      </c>
      <c r="N568" s="1" t="s">
        <v>23</v>
      </c>
    </row>
    <row r="569" spans="1:14" x14ac:dyDescent="0.25">
      <c r="A569" s="10" t="s">
        <v>59</v>
      </c>
      <c r="B569" s="10" t="e">
        <f>COUNTIFS([15]RawData!$F$2:$F$503,"16", [15]RawData!$D$2:$D$503, "Failed To Fill")</f>
        <v>#VALUE!</v>
      </c>
      <c r="C569" s="10" t="e">
        <f>COUNTIFS([15]RawData!$F$2:$F$503,"16", [15]RawData!$D$2:$D$503, "Filled")</f>
        <v>#VALUE!</v>
      </c>
      <c r="D569" s="15" t="e">
        <f t="shared" si="16"/>
        <v>#VALUE!</v>
      </c>
      <c r="E569" s="10">
        <v>16</v>
      </c>
      <c r="F569" s="8" t="str">
        <f t="shared" si="17"/>
        <v>11/12/13 – 11/15/13</v>
      </c>
      <c r="J569" t="s">
        <v>59</v>
      </c>
      <c r="K569">
        <v>2</v>
      </c>
      <c r="L569">
        <v>13</v>
      </c>
      <c r="M569" s="1">
        <v>15</v>
      </c>
      <c r="N569" s="1" t="s">
        <v>24</v>
      </c>
    </row>
    <row r="570" spans="1:14" x14ac:dyDescent="0.25">
      <c r="A570" s="10" t="s">
        <v>59</v>
      </c>
      <c r="B570" s="10" t="e">
        <f>COUNTIFS([15]RawData!$F$2:$F$503,"17", [15]RawData!$D$2:$D$503, "Failed To Fill")</f>
        <v>#VALUE!</v>
      </c>
      <c r="C570" s="10" t="e">
        <f>COUNTIFS([15]RawData!$F$2:$F$503,"17", [15]RawData!$D$2:$D$503, "Filled")</f>
        <v>#VALUE!</v>
      </c>
      <c r="D570" s="15" t="e">
        <f t="shared" si="16"/>
        <v>#VALUE!</v>
      </c>
      <c r="E570" s="10">
        <v>17</v>
      </c>
      <c r="F570" s="8" t="str">
        <f t="shared" si="17"/>
        <v>11/18/13 – 11/22/13</v>
      </c>
      <c r="J570" t="s">
        <v>59</v>
      </c>
      <c r="K570">
        <v>3</v>
      </c>
      <c r="L570">
        <v>13</v>
      </c>
      <c r="M570" s="1">
        <v>16</v>
      </c>
      <c r="N570" s="1" t="s">
        <v>25</v>
      </c>
    </row>
    <row r="571" spans="1:14" x14ac:dyDescent="0.25">
      <c r="A571" s="10" t="s">
        <v>59</v>
      </c>
      <c r="B571" s="10" t="e">
        <f>COUNTIFS([15]RawData!$F$2:$F$503,"18", [15]RawData!$D$2:$D$503, "Failed To Fill")</f>
        <v>#VALUE!</v>
      </c>
      <c r="C571" s="10" t="e">
        <f>COUNTIFS([15]RawData!$F$2:$F$503,"18", [15]RawData!$D$2:$D$503, "Filled")</f>
        <v>#VALUE!</v>
      </c>
      <c r="D571" s="15" t="e">
        <f t="shared" si="16"/>
        <v>#VALUE!</v>
      </c>
      <c r="E571" s="10">
        <v>18</v>
      </c>
      <c r="F571" s="8" t="str">
        <f t="shared" si="17"/>
        <v>11/25/13 – 11/27/13</v>
      </c>
      <c r="J571" t="s">
        <v>59</v>
      </c>
      <c r="K571">
        <v>0</v>
      </c>
      <c r="L571">
        <v>8</v>
      </c>
      <c r="M571" s="1">
        <v>8</v>
      </c>
      <c r="N571" s="1" t="s">
        <v>26</v>
      </c>
    </row>
    <row r="572" spans="1:14" x14ac:dyDescent="0.25">
      <c r="A572" s="10" t="s">
        <v>59</v>
      </c>
      <c r="B572" s="10" t="e">
        <f>COUNTIFS([15]RawData!$F$2:$F$503,"19", [15]RawData!$D$2:$D$503, "Failed To Fill")</f>
        <v>#VALUE!</v>
      </c>
      <c r="C572" s="10" t="e">
        <f>COUNTIFS([15]RawData!$F$2:$F$503,"19", [15]RawData!$D$2:$D$503, "Filled")</f>
        <v>#VALUE!</v>
      </c>
      <c r="D572" s="15" t="e">
        <f t="shared" si="16"/>
        <v>#VALUE!</v>
      </c>
      <c r="E572" s="10">
        <v>19</v>
      </c>
      <c r="F572" s="8" t="str">
        <f t="shared" si="17"/>
        <v>12/2/13 – 12/6/13</v>
      </c>
      <c r="J572" t="s">
        <v>59</v>
      </c>
      <c r="K572">
        <v>3</v>
      </c>
      <c r="L572">
        <v>12</v>
      </c>
      <c r="M572" s="1">
        <v>15</v>
      </c>
      <c r="N572" s="1" t="s">
        <v>27</v>
      </c>
    </row>
    <row r="573" spans="1:14" x14ac:dyDescent="0.25">
      <c r="A573" s="10" t="s">
        <v>59</v>
      </c>
      <c r="B573" s="10" t="e">
        <f>COUNTIFS([15]RawData!$F$2:$F$503,"20", [15]RawData!$D$2:$D$503, "Failed To Fill")</f>
        <v>#VALUE!</v>
      </c>
      <c r="C573" s="10" t="e">
        <f>COUNTIFS([15]RawData!$F$2:$F$503,"20", [15]RawData!$D$2:$D$503, "Filled")</f>
        <v>#VALUE!</v>
      </c>
      <c r="D573" s="15" t="e">
        <f t="shared" si="16"/>
        <v>#VALUE!</v>
      </c>
      <c r="E573" s="10">
        <v>20</v>
      </c>
      <c r="F573" s="8" t="str">
        <f t="shared" si="17"/>
        <v>12/9/13 – 12/13/13</v>
      </c>
      <c r="J573" t="s">
        <v>59</v>
      </c>
      <c r="K573">
        <v>3</v>
      </c>
      <c r="L573">
        <v>10</v>
      </c>
      <c r="M573" s="1">
        <v>13</v>
      </c>
      <c r="N573" s="1" t="s">
        <v>28</v>
      </c>
    </row>
    <row r="574" spans="1:14" x14ac:dyDescent="0.25">
      <c r="A574" s="10" t="s">
        <v>59</v>
      </c>
      <c r="B574" s="10" t="e">
        <f>COUNTIFS([15]RawData!$F$2:$F$503,"21", [15]RawData!$D$2:$D$503, "Failed To Fill")</f>
        <v>#VALUE!</v>
      </c>
      <c r="C574" s="10" t="e">
        <f>COUNTIFS([15]RawData!$F$2:$F$503,"21", [15]RawData!$D$2:$D$503, "Filled")</f>
        <v>#VALUE!</v>
      </c>
      <c r="D574" s="15" t="e">
        <f t="shared" si="16"/>
        <v>#VALUE!</v>
      </c>
      <c r="E574" s="10">
        <v>21</v>
      </c>
      <c r="F574" s="8" t="str">
        <f t="shared" si="17"/>
        <v>12/16/13 – 12/19/13</v>
      </c>
      <c r="J574" t="s">
        <v>59</v>
      </c>
      <c r="K574">
        <v>0</v>
      </c>
      <c r="L574">
        <v>5</v>
      </c>
      <c r="M574" s="1">
        <v>5</v>
      </c>
      <c r="N574" s="1" t="s">
        <v>29</v>
      </c>
    </row>
    <row r="575" spans="1:14" x14ac:dyDescent="0.25">
      <c r="A575" s="10" t="s">
        <v>59</v>
      </c>
      <c r="B575" s="10" t="e">
        <f>COUNTIFS([15]RawData!$F$2:$F$503,"22", [15]RawData!$D$2:$D$503, "Failed To Fill")</f>
        <v>#VALUE!</v>
      </c>
      <c r="C575" s="10" t="e">
        <f>COUNTIFS([15]RawData!$F$2:$F$503,"22", [15]RawData!$D$2:$D$503, "Filled")</f>
        <v>#VALUE!</v>
      </c>
      <c r="D575" s="15" t="e">
        <f t="shared" si="16"/>
        <v>#VALUE!</v>
      </c>
      <c r="E575" s="10">
        <v>22</v>
      </c>
      <c r="F575" s="8" t="str">
        <f t="shared" si="17"/>
        <v>Winter Break</v>
      </c>
      <c r="J575" t="s">
        <v>59</v>
      </c>
      <c r="K575">
        <v>0</v>
      </c>
      <c r="L575">
        <v>0</v>
      </c>
      <c r="M575" s="1">
        <v>0</v>
      </c>
      <c r="N575" s="1" t="s">
        <v>30</v>
      </c>
    </row>
    <row r="576" spans="1:14" x14ac:dyDescent="0.25">
      <c r="A576" s="10" t="s">
        <v>59</v>
      </c>
      <c r="B576" s="10" t="e">
        <f>COUNTIFS([15]RawData!$F$2:$F$503,"23", [15]RawData!$D$2:$D$503, "Failed To Fill")</f>
        <v>#VALUE!</v>
      </c>
      <c r="C576" s="10" t="e">
        <f>COUNTIFS([15]RawData!$F$2:$F$503,"23", [15]RawData!$D$2:$D$503, "Filled")</f>
        <v>#VALUE!</v>
      </c>
      <c r="D576" s="15" t="e">
        <f t="shared" si="16"/>
        <v>#VALUE!</v>
      </c>
      <c r="E576" s="10">
        <v>23</v>
      </c>
      <c r="F576" s="8" t="str">
        <f t="shared" si="17"/>
        <v>1/6/14 – 1/10/14</v>
      </c>
      <c r="J576" t="s">
        <v>59</v>
      </c>
      <c r="K576">
        <v>0</v>
      </c>
      <c r="L576">
        <v>2</v>
      </c>
      <c r="M576" s="1">
        <v>2</v>
      </c>
      <c r="N576" s="1" t="s">
        <v>31</v>
      </c>
    </row>
    <row r="577" spans="1:14" x14ac:dyDescent="0.25">
      <c r="A577" s="10" t="s">
        <v>59</v>
      </c>
      <c r="B577" s="10" t="e">
        <f>COUNTIFS([15]RawData!$F$2:$F$503,"24", [15]RawData!$D$2:$D$503, "Failed To Fill")</f>
        <v>#VALUE!</v>
      </c>
      <c r="C577" s="10" t="e">
        <f>COUNTIFS([15]RawData!$F$2:$F$503,"24", [15]RawData!$D$2:$D$503, "Filled")</f>
        <v>#VALUE!</v>
      </c>
      <c r="D577" s="15" t="e">
        <f t="shared" si="16"/>
        <v>#VALUE!</v>
      </c>
      <c r="E577" s="10">
        <v>24</v>
      </c>
      <c r="F577" s="8" t="str">
        <f t="shared" si="17"/>
        <v>1/13/14 – 1/17/14</v>
      </c>
      <c r="J577" t="s">
        <v>59</v>
      </c>
      <c r="K577">
        <v>3</v>
      </c>
      <c r="L577">
        <v>16</v>
      </c>
      <c r="M577" s="1">
        <v>19</v>
      </c>
      <c r="N577" s="1" t="s">
        <v>32</v>
      </c>
    </row>
    <row r="578" spans="1:14" x14ac:dyDescent="0.25">
      <c r="A578" s="10" t="s">
        <v>59</v>
      </c>
      <c r="B578" s="10" t="e">
        <f>COUNTIFS([15]RawData!$F$2:$F$503,"25", [15]RawData!$D$2:$D$503, "Failed To Fill")</f>
        <v>#VALUE!</v>
      </c>
      <c r="C578" s="10" t="e">
        <f>COUNTIFS([15]RawData!$F$2:$F$503,"25", [15]RawData!$D$2:$D$503, "Filled")</f>
        <v>#VALUE!</v>
      </c>
      <c r="D578" s="15" t="e">
        <f t="shared" si="16"/>
        <v>#VALUE!</v>
      </c>
      <c r="E578" s="10">
        <v>25</v>
      </c>
      <c r="F578" s="8" t="str">
        <f t="shared" si="17"/>
        <v>1/21/14 – 1/24/14</v>
      </c>
      <c r="J578" t="s">
        <v>59</v>
      </c>
      <c r="K578">
        <v>3</v>
      </c>
      <c r="L578">
        <v>13</v>
      </c>
      <c r="M578" s="1">
        <v>16</v>
      </c>
      <c r="N578" s="1" t="s">
        <v>33</v>
      </c>
    </row>
    <row r="579" spans="1:14" x14ac:dyDescent="0.25">
      <c r="A579" s="10" t="s">
        <v>59</v>
      </c>
      <c r="B579" s="10" t="e">
        <f>COUNTIFS([15]RawData!$F$2:$F$503,"26", [15]RawData!$D$2:$D$503, "Failed To Fill")</f>
        <v>#VALUE!</v>
      </c>
      <c r="C579" s="10" t="e">
        <f>COUNTIFS([15]RawData!$F$2:$F$503,"26", [15]RawData!$D$2:$D$503, "Filled")</f>
        <v>#VALUE!</v>
      </c>
      <c r="D579" s="15" t="e">
        <f t="shared" si="16"/>
        <v>#VALUE!</v>
      </c>
      <c r="E579" s="10">
        <v>26</v>
      </c>
      <c r="F579" s="8" t="str">
        <f t="shared" si="17"/>
        <v>1/27/14 – 1/31/14</v>
      </c>
      <c r="J579" t="s">
        <v>59</v>
      </c>
      <c r="K579">
        <v>4</v>
      </c>
      <c r="L579">
        <v>12</v>
      </c>
      <c r="M579" s="1">
        <v>16</v>
      </c>
      <c r="N579" s="1" t="s">
        <v>34</v>
      </c>
    </row>
    <row r="580" spans="1:14" x14ac:dyDescent="0.25">
      <c r="A580" s="10" t="s">
        <v>59</v>
      </c>
      <c r="B580" s="10" t="e">
        <f>COUNTIFS([15]RawData!$F$2:$F$503,"27", [15]RawData!$D$2:$D$503, "Failed To Fill")</f>
        <v>#VALUE!</v>
      </c>
      <c r="C580" s="10" t="e">
        <f>COUNTIFS([15]RawData!$F$2:$F$503,"27", [15]RawData!$D$2:$D$503, "Filled")</f>
        <v>#VALUE!</v>
      </c>
      <c r="D580" s="15" t="e">
        <f t="shared" si="16"/>
        <v>#VALUE!</v>
      </c>
      <c r="E580" s="10">
        <v>27</v>
      </c>
      <c r="F580" s="8" t="str">
        <f t="shared" si="17"/>
        <v xml:space="preserve"> 2/3/14 – 2/7/14</v>
      </c>
      <c r="J580" t="s">
        <v>59</v>
      </c>
      <c r="K580">
        <v>3</v>
      </c>
      <c r="L580">
        <v>23</v>
      </c>
      <c r="M580" s="1">
        <v>26</v>
      </c>
      <c r="N580" s="1" t="s">
        <v>35</v>
      </c>
    </row>
    <row r="581" spans="1:14" x14ac:dyDescent="0.25">
      <c r="A581" s="10" t="s">
        <v>59</v>
      </c>
      <c r="B581" s="10" t="e">
        <f>COUNTIFS([15]RawData!$F$2:$F$503,"28", [15]RawData!$D$2:$D$503, "Failed To Fill")</f>
        <v>#VALUE!</v>
      </c>
      <c r="C581" s="10" t="e">
        <f>COUNTIFS([15]RawData!$F$2:$F$503,"28", [15]RawData!$D$2:$D$503, "Filled")</f>
        <v>#VALUE!</v>
      </c>
      <c r="D581" s="15" t="e">
        <f t="shared" si="16"/>
        <v>#VALUE!</v>
      </c>
      <c r="E581" s="10">
        <v>28</v>
      </c>
      <c r="F581" s="8" t="str">
        <f t="shared" si="17"/>
        <v xml:space="preserve"> 2/10/14 – 2/14/14</v>
      </c>
      <c r="J581" t="s">
        <v>59</v>
      </c>
      <c r="K581">
        <v>3</v>
      </c>
      <c r="L581">
        <v>16</v>
      </c>
      <c r="M581" s="1">
        <v>19</v>
      </c>
      <c r="N581" s="1" t="s">
        <v>36</v>
      </c>
    </row>
    <row r="582" spans="1:14" x14ac:dyDescent="0.25">
      <c r="A582" s="10" t="s">
        <v>59</v>
      </c>
      <c r="B582" s="10" t="e">
        <f>COUNTIFS([15]RawData!$F$2:$F$503,"29", [15]RawData!$D$2:$D$503, "Failed To Fill")</f>
        <v>#VALUE!</v>
      </c>
      <c r="C582" s="10" t="e">
        <f>COUNTIFS([15]RawData!$F$2:$F$503,"29", [15]RawData!$D$2:$D$503, "Filled")</f>
        <v>#VALUE!</v>
      </c>
      <c r="D582" s="15" t="e">
        <f t="shared" si="16"/>
        <v>#VALUE!</v>
      </c>
      <c r="E582" s="10">
        <v>29</v>
      </c>
      <c r="F582" s="8" t="str">
        <f t="shared" si="17"/>
        <v xml:space="preserve"> 2/17/14 – 2/19/14</v>
      </c>
      <c r="J582" t="s">
        <v>59</v>
      </c>
      <c r="K582">
        <v>3</v>
      </c>
      <c r="L582">
        <v>17</v>
      </c>
      <c r="M582" s="1">
        <v>20</v>
      </c>
      <c r="N582" s="1" t="s">
        <v>37</v>
      </c>
    </row>
    <row r="583" spans="1:14" x14ac:dyDescent="0.25">
      <c r="A583" s="10" t="s">
        <v>59</v>
      </c>
      <c r="B583" s="10" t="e">
        <f>COUNTIFS([15]RawData!$F$2:$F$503,"30", [15]RawData!$D$2:$D$503, "Failed To Fill")</f>
        <v>#VALUE!</v>
      </c>
      <c r="C583" s="10" t="e">
        <f>COUNTIFS([15]RawData!$F$2:$F$503,"30", [15]RawData!$D$2:$D$503, "Filled")</f>
        <v>#VALUE!</v>
      </c>
      <c r="D583" s="15" t="e">
        <f t="shared" si="16"/>
        <v>#VALUE!</v>
      </c>
      <c r="E583" s="10">
        <v>30</v>
      </c>
      <c r="F583" s="8" t="str">
        <f t="shared" si="17"/>
        <v xml:space="preserve"> 2/24/14 – 2/28/14</v>
      </c>
      <c r="J583" t="s">
        <v>59</v>
      </c>
      <c r="K583">
        <v>0</v>
      </c>
      <c r="L583">
        <v>15</v>
      </c>
      <c r="M583" s="1">
        <v>15</v>
      </c>
      <c r="N583" s="1" t="s">
        <v>38</v>
      </c>
    </row>
    <row r="584" spans="1:14" x14ac:dyDescent="0.25">
      <c r="A584" s="10" t="s">
        <v>59</v>
      </c>
      <c r="B584" s="10" t="e">
        <f>COUNTIFS([15]RawData!$F$2:$F$503,"31", [15]RawData!$D$2:$D$503, "Failed To Fill")</f>
        <v>#VALUE!</v>
      </c>
      <c r="C584" s="10" t="e">
        <f>COUNTIFS([15]RawData!$F$2:$F$503,"31", [15]RawData!$D$2:$D$503, "Filled")</f>
        <v>#VALUE!</v>
      </c>
      <c r="D584" s="15" t="e">
        <f t="shared" si="16"/>
        <v>#VALUE!</v>
      </c>
      <c r="E584" s="10">
        <v>31</v>
      </c>
      <c r="F584" s="8" t="str">
        <f t="shared" si="17"/>
        <v xml:space="preserve"> 3/3/14 – 3/7/14</v>
      </c>
      <c r="J584" t="s">
        <v>59</v>
      </c>
      <c r="K584">
        <v>1</v>
      </c>
      <c r="L584">
        <v>19</v>
      </c>
      <c r="M584" s="1">
        <v>20</v>
      </c>
      <c r="N584" s="1" t="s">
        <v>40</v>
      </c>
    </row>
    <row r="585" spans="1:14" x14ac:dyDescent="0.25">
      <c r="A585" s="10" t="s">
        <v>59</v>
      </c>
      <c r="B585" s="10" t="e">
        <f>COUNTIFS([15]RawData!$F$2:$F$503,"32", [15]RawData!$D$2:$D$503, "Failed To Fill")</f>
        <v>#VALUE!</v>
      </c>
      <c r="C585" s="10" t="e">
        <f>COUNTIFS([15]RawData!$F$2:$F$503,"32", [15]RawData!$D$2:$D$503, "Filled")</f>
        <v>#VALUE!</v>
      </c>
      <c r="D585" s="15" t="e">
        <f t="shared" si="16"/>
        <v>#VALUE!</v>
      </c>
      <c r="E585" s="10">
        <v>32</v>
      </c>
      <c r="F585" s="8" t="str">
        <f t="shared" si="17"/>
        <v xml:space="preserve"> 3/10/14 – 3/13/14</v>
      </c>
      <c r="J585" t="s">
        <v>59</v>
      </c>
      <c r="K585">
        <v>0</v>
      </c>
      <c r="L585">
        <v>13</v>
      </c>
      <c r="M585" s="1">
        <v>13</v>
      </c>
      <c r="N585" s="1" t="s">
        <v>41</v>
      </c>
    </row>
    <row r="586" spans="1:14" x14ac:dyDescent="0.25">
      <c r="A586" s="10" t="s">
        <v>59</v>
      </c>
      <c r="B586" s="10" t="e">
        <f>COUNTIFS([15]RawData!$F$2:$F$503,"33", [15]RawData!$D$2:$D$503, "Failed To Fill")</f>
        <v>#VALUE!</v>
      </c>
      <c r="C586" s="10" t="e">
        <f>COUNTIFS([15]RawData!$F$2:$F$503,"33", [15]RawData!$D$2:$D$503, "Filled")</f>
        <v>#VALUE!</v>
      </c>
      <c r="D586" s="15" t="e">
        <f t="shared" si="16"/>
        <v>#VALUE!</v>
      </c>
      <c r="E586" s="10">
        <v>33</v>
      </c>
      <c r="F586" s="8" t="str">
        <f t="shared" si="17"/>
        <v xml:space="preserve"> 3/17/14 – 3/21/14</v>
      </c>
      <c r="J586" t="s">
        <v>59</v>
      </c>
      <c r="K586">
        <v>2</v>
      </c>
      <c r="L586">
        <v>18</v>
      </c>
      <c r="M586" s="1">
        <v>20</v>
      </c>
      <c r="N586" s="1" t="s">
        <v>42</v>
      </c>
    </row>
    <row r="587" spans="1:14" x14ac:dyDescent="0.25">
      <c r="A587" s="10" t="s">
        <v>59</v>
      </c>
      <c r="B587" s="10" t="e">
        <f>COUNTIFS([15]RawData!$F$2:$F$503,"34", [15]RawData!$D$2:$D$503, "Failed To Fill")</f>
        <v>#VALUE!</v>
      </c>
      <c r="C587" s="10" t="e">
        <f>COUNTIFS([15]RawData!$F$2:$F$503,"34", [15]RawData!$D$2:$D$503, "Filled")</f>
        <v>#VALUE!</v>
      </c>
      <c r="D587" s="15" t="e">
        <f t="shared" si="16"/>
        <v>#VALUE!</v>
      </c>
      <c r="E587" s="10">
        <v>34</v>
      </c>
      <c r="F587" s="8" t="str">
        <f t="shared" si="17"/>
        <v xml:space="preserve"> 3/24/14 – 3/28/14</v>
      </c>
      <c r="J587" t="s">
        <v>59</v>
      </c>
      <c r="K587">
        <v>1</v>
      </c>
      <c r="L587">
        <v>15</v>
      </c>
      <c r="M587" s="1">
        <v>16</v>
      </c>
      <c r="N587" s="1" t="s">
        <v>43</v>
      </c>
    </row>
    <row r="588" spans="1:14" x14ac:dyDescent="0.25">
      <c r="A588" s="10" t="s">
        <v>59</v>
      </c>
      <c r="B588" s="10" t="e">
        <f>COUNTIFS([15]RawData!$F$2:$F$503,"35", [15]RawData!$D$2:$D$503, "Failed To Fill")</f>
        <v>#VALUE!</v>
      </c>
      <c r="C588" s="10" t="e">
        <f>COUNTIFS([15]RawData!$F$2:$F$503,"35", [15]RawData!$D$2:$D$503, "Filled")</f>
        <v>#VALUE!</v>
      </c>
      <c r="D588" s="15" t="e">
        <f t="shared" si="16"/>
        <v>#VALUE!</v>
      </c>
      <c r="E588" s="10">
        <v>35</v>
      </c>
      <c r="F588" s="8" t="str">
        <f t="shared" si="17"/>
        <v xml:space="preserve"> 3/31/14 – 4/4/14</v>
      </c>
      <c r="J588" t="s">
        <v>59</v>
      </c>
      <c r="K588">
        <v>2</v>
      </c>
      <c r="L588">
        <v>12</v>
      </c>
      <c r="M588" s="1">
        <v>14</v>
      </c>
      <c r="N588" s="1" t="s">
        <v>44</v>
      </c>
    </row>
    <row r="589" spans="1:14" x14ac:dyDescent="0.25">
      <c r="A589" s="10" t="s">
        <v>59</v>
      </c>
      <c r="B589" s="10" t="e">
        <f>COUNTIFS([15]RawData!$F$2:$F$503,"36", [15]RawData!$D$2:$D$503, "Failed To Fill")</f>
        <v>#VALUE!</v>
      </c>
      <c r="C589" s="10" t="e">
        <f>COUNTIFS([15]RawData!$F$2:$F$503,"36", [15]RawData!$D$2:$D$503, "Filled")</f>
        <v>#VALUE!</v>
      </c>
      <c r="D589" s="15" t="e">
        <f t="shared" si="16"/>
        <v>#VALUE!</v>
      </c>
      <c r="E589" s="10">
        <v>36</v>
      </c>
      <c r="F589" s="8" t="str">
        <f t="shared" si="17"/>
        <v xml:space="preserve"> 4/7/14 – 4/11/14</v>
      </c>
      <c r="J589" t="s">
        <v>59</v>
      </c>
      <c r="K589">
        <v>0</v>
      </c>
      <c r="L589">
        <v>15</v>
      </c>
      <c r="M589" s="1">
        <v>15</v>
      </c>
      <c r="N589" s="1" t="s">
        <v>45</v>
      </c>
    </row>
    <row r="590" spans="1:14" x14ac:dyDescent="0.25">
      <c r="A590" s="10" t="s">
        <v>59</v>
      </c>
      <c r="B590" s="10" t="e">
        <f>COUNTIFS([15]RawData!$F$2:$F$503,"37", [15]RawData!$D$2:$D$503, "Failed To Fill")</f>
        <v>#VALUE!</v>
      </c>
      <c r="C590" s="10" t="e">
        <f>COUNTIFS([15]RawData!$F$2:$F$503,"37", [15]RawData!$D$2:$D$503, "Filled")</f>
        <v>#VALUE!</v>
      </c>
      <c r="D590" s="15" t="e">
        <f t="shared" si="16"/>
        <v>#VALUE!</v>
      </c>
      <c r="E590" s="10">
        <v>37</v>
      </c>
      <c r="F590" s="8" t="str">
        <f t="shared" si="17"/>
        <v xml:space="preserve">  4/14/14 – 4/17/14</v>
      </c>
      <c r="J590" t="s">
        <v>59</v>
      </c>
      <c r="K590">
        <v>0</v>
      </c>
      <c r="L590">
        <v>5</v>
      </c>
      <c r="M590" s="1">
        <v>5</v>
      </c>
      <c r="N590" s="1" t="s">
        <v>39</v>
      </c>
    </row>
    <row r="591" spans="1:14" x14ac:dyDescent="0.25">
      <c r="A591" s="10" t="s">
        <v>4</v>
      </c>
      <c r="B591" s="15" t="e">
        <f>COUNTIFS([16]RawData!$F$2:$F$698,"1", [16]RawData!$D$2:$D$698, "Failed To Fill")</f>
        <v>#VALUE!</v>
      </c>
      <c r="C591" s="15" t="e">
        <f>COUNTIFS([16]RawData!$F$2:$F$698,"1", [16]RawData!$D$2:$D$698, "Filled")</f>
        <v>#VALUE!</v>
      </c>
      <c r="D591" s="15" t="e">
        <f t="shared" si="16"/>
        <v>#VALUE!</v>
      </c>
      <c r="E591" s="10">
        <v>1</v>
      </c>
      <c r="F591" s="8" t="str">
        <f t="shared" si="17"/>
        <v>7/29/13 – 8/2/13</v>
      </c>
      <c r="J591" t="s">
        <v>4</v>
      </c>
      <c r="K591">
        <v>1</v>
      </c>
      <c r="L591">
        <v>2</v>
      </c>
      <c r="M591" s="1">
        <v>3</v>
      </c>
      <c r="N591" s="1" t="s">
        <v>9</v>
      </c>
    </row>
    <row r="592" spans="1:14" x14ac:dyDescent="0.25">
      <c r="A592" s="10" t="s">
        <v>4</v>
      </c>
      <c r="B592" s="15" t="e">
        <f>COUNTIFS([16]RawData!$F$2:$F$698,"2", [16]RawData!$D$2:$D$698, "Failed To Fill")</f>
        <v>#VALUE!</v>
      </c>
      <c r="C592" s="10" t="e">
        <f>COUNTIFS([16]RawData!$F$2:$F$698,"2", [16]RawData!$D$2:$D$698, "Filled")</f>
        <v>#VALUE!</v>
      </c>
      <c r="D592" s="15" t="e">
        <f t="shared" si="16"/>
        <v>#VALUE!</v>
      </c>
      <c r="E592" s="10">
        <v>2</v>
      </c>
      <c r="F592" s="8" t="str">
        <f t="shared" si="17"/>
        <v>8/5/13 – 8/9/13</v>
      </c>
      <c r="J592" t="s">
        <v>4</v>
      </c>
      <c r="K592">
        <v>6</v>
      </c>
      <c r="L592">
        <v>12</v>
      </c>
      <c r="M592" s="1">
        <v>18</v>
      </c>
      <c r="N592" s="1" t="s">
        <v>10</v>
      </c>
    </row>
    <row r="593" spans="1:14" x14ac:dyDescent="0.25">
      <c r="A593" s="10" t="s">
        <v>4</v>
      </c>
      <c r="B593" s="15" t="e">
        <f>COUNTIFS([16]RawData!$F$2:$F$698,"3", [16]RawData!$D$2:$D$698, "Failed To Fill")</f>
        <v>#VALUE!</v>
      </c>
      <c r="C593" s="10" t="e">
        <f>COUNTIFS([16]RawData!$F$2:$F$698,"3", [16]RawData!$D$2:$D$698, "Filled")</f>
        <v>#VALUE!</v>
      </c>
      <c r="D593" s="15" t="e">
        <f t="shared" si="16"/>
        <v>#VALUE!</v>
      </c>
      <c r="E593" s="10">
        <v>3</v>
      </c>
      <c r="F593" s="8" t="str">
        <f t="shared" si="17"/>
        <v>8/12/13 – 8/16/13</v>
      </c>
      <c r="J593" t="s">
        <v>4</v>
      </c>
      <c r="K593">
        <v>2</v>
      </c>
      <c r="L593">
        <v>29</v>
      </c>
      <c r="M593" s="1">
        <v>31</v>
      </c>
      <c r="N593" s="1" t="s">
        <v>11</v>
      </c>
    </row>
    <row r="594" spans="1:14" x14ac:dyDescent="0.25">
      <c r="A594" s="10" t="s">
        <v>4</v>
      </c>
      <c r="B594" s="10" t="e">
        <f>COUNTIFS([16]RawData!$F$2:$F$698,"4", [16]RawData!$D$2:$D$698, "Failed To Fill")</f>
        <v>#VALUE!</v>
      </c>
      <c r="C594" s="10" t="e">
        <f>COUNTIFS([16]RawData!$F$2:$F$698,"4", [16]RawData!$D$2:$D$698, "Filled")</f>
        <v>#VALUE!</v>
      </c>
      <c r="D594" s="15" t="e">
        <f t="shared" si="16"/>
        <v>#VALUE!</v>
      </c>
      <c r="E594" s="10">
        <v>4</v>
      </c>
      <c r="F594" s="8" t="str">
        <f t="shared" si="17"/>
        <v>8/19/13 – 8/23/13</v>
      </c>
      <c r="J594" t="s">
        <v>4</v>
      </c>
      <c r="K594">
        <v>0</v>
      </c>
      <c r="L594">
        <v>22</v>
      </c>
      <c r="M594" s="1">
        <v>22</v>
      </c>
      <c r="N594" s="1" t="s">
        <v>12</v>
      </c>
    </row>
    <row r="595" spans="1:14" x14ac:dyDescent="0.25">
      <c r="A595" s="10" t="s">
        <v>4</v>
      </c>
      <c r="B595" s="10" t="e">
        <f>COUNTIFS([16]RawData!$F$2:$F$698,"5", [16]RawData!$D$2:$D$698, "Failed To Fill")</f>
        <v>#VALUE!</v>
      </c>
      <c r="C595" s="10" t="e">
        <f>COUNTIFS([16]RawData!$F$2:$F$698,"5", [16]RawData!$D$2:$D$698, "Filled")</f>
        <v>#VALUE!</v>
      </c>
      <c r="D595" s="15" t="e">
        <f t="shared" si="16"/>
        <v>#VALUE!</v>
      </c>
      <c r="E595" s="10">
        <v>5</v>
      </c>
      <c r="F595" s="8" t="str">
        <f t="shared" si="17"/>
        <v>8/26/13 – 8/30/13</v>
      </c>
      <c r="J595" t="s">
        <v>4</v>
      </c>
      <c r="K595">
        <v>5</v>
      </c>
      <c r="L595">
        <v>16</v>
      </c>
      <c r="M595" s="1">
        <v>21</v>
      </c>
      <c r="N595" s="1" t="s">
        <v>13</v>
      </c>
    </row>
    <row r="596" spans="1:14" x14ac:dyDescent="0.25">
      <c r="A596" s="10" t="s">
        <v>4</v>
      </c>
      <c r="B596" s="10" t="e">
        <f>COUNTIFS([16]RawData!$F$2:$F$698,"6", [16]RawData!$D$2:$D$698, "Failed To Fill")</f>
        <v>#VALUE!</v>
      </c>
      <c r="C596" s="10" t="e">
        <f>COUNTIFS([16]RawData!$F$2:$F$698,"6", [16]RawData!$D$2:$D$698, "Filled")</f>
        <v>#VALUE!</v>
      </c>
      <c r="D596" s="15" t="e">
        <f t="shared" si="16"/>
        <v>#VALUE!</v>
      </c>
      <c r="E596" s="10">
        <v>6</v>
      </c>
      <c r="F596" s="8" t="str">
        <f t="shared" si="17"/>
        <v>9/3/13 – 9/6/13</v>
      </c>
      <c r="J596" t="s">
        <v>4</v>
      </c>
      <c r="K596">
        <v>6</v>
      </c>
      <c r="L596">
        <v>19</v>
      </c>
      <c r="M596" s="1">
        <v>25</v>
      </c>
      <c r="N596" s="1" t="s">
        <v>14</v>
      </c>
    </row>
    <row r="597" spans="1:14" x14ac:dyDescent="0.25">
      <c r="A597" s="10" t="s">
        <v>4</v>
      </c>
      <c r="B597" s="10" t="e">
        <f>COUNTIFS([16]RawData!$F$2:$F$698,"7", [16]RawData!$D$2:$D$698, "Failed To Fill")</f>
        <v>#VALUE!</v>
      </c>
      <c r="C597" s="10" t="e">
        <f>COUNTIFS([16]RawData!$F$2:$F$698,"7", [16]RawData!$D$2:$D$698, "Filled")</f>
        <v>#VALUE!</v>
      </c>
      <c r="D597" s="15" t="e">
        <f t="shared" si="16"/>
        <v>#VALUE!</v>
      </c>
      <c r="E597" s="10">
        <v>7</v>
      </c>
      <c r="F597" s="8" t="str">
        <f t="shared" si="17"/>
        <v>9/9/13 – 9/13/13</v>
      </c>
      <c r="J597" t="s">
        <v>4</v>
      </c>
      <c r="K597">
        <v>6</v>
      </c>
      <c r="L597">
        <v>16</v>
      </c>
      <c r="M597" s="1">
        <v>22</v>
      </c>
      <c r="N597" s="1" t="s">
        <v>15</v>
      </c>
    </row>
    <row r="598" spans="1:14" x14ac:dyDescent="0.25">
      <c r="A598" s="10" t="s">
        <v>4</v>
      </c>
      <c r="B598" s="16" t="e">
        <f>COUNTIFS([16]RawData!$F$2:$F$698,"8", [16]RawData!$D$2:$D$698, "Failed To Fill")</f>
        <v>#VALUE!</v>
      </c>
      <c r="C598" s="16" t="e">
        <f>COUNTIFS([16]RawData!$F$2:$F$698,"8", [16]RawData!$D$2:$D$698, "Filled")</f>
        <v>#VALUE!</v>
      </c>
      <c r="D598" s="15" t="e">
        <f t="shared" si="16"/>
        <v>#VALUE!</v>
      </c>
      <c r="E598" s="10">
        <v>8</v>
      </c>
      <c r="F598" s="8" t="str">
        <f t="shared" si="17"/>
        <v>9/16/13 – 9/20/13</v>
      </c>
      <c r="J598" t="s">
        <v>4</v>
      </c>
      <c r="K598">
        <v>3</v>
      </c>
      <c r="L598">
        <v>16</v>
      </c>
      <c r="M598" s="1">
        <v>19</v>
      </c>
      <c r="N598" s="1" t="s">
        <v>16</v>
      </c>
    </row>
    <row r="599" spans="1:14" x14ac:dyDescent="0.25">
      <c r="A599" s="10" t="s">
        <v>4</v>
      </c>
      <c r="B599" s="10" t="e">
        <f>COUNTIFS([16]RawData!$F$2:$F$698,"9", [16]RawData!$D$2:$D$698, "Failed To Fill")</f>
        <v>#VALUE!</v>
      </c>
      <c r="C599" s="10" t="e">
        <f>COUNTIFS([16]RawData!$F$2:$F$698,"9", [16]RawData!$D$2:$D$698, "Filled")</f>
        <v>#VALUE!</v>
      </c>
      <c r="D599" s="15" t="e">
        <f t="shared" si="16"/>
        <v>#VALUE!</v>
      </c>
      <c r="E599" s="10">
        <v>9</v>
      </c>
      <c r="F599" s="8" t="str">
        <f t="shared" si="17"/>
        <v>9/23/13 – 9/27/13</v>
      </c>
      <c r="J599" t="s">
        <v>4</v>
      </c>
      <c r="K599">
        <v>2</v>
      </c>
      <c r="L599">
        <v>10</v>
      </c>
      <c r="M599" s="1">
        <v>12</v>
      </c>
      <c r="N599" s="1" t="s">
        <v>17</v>
      </c>
    </row>
    <row r="600" spans="1:14" x14ac:dyDescent="0.25">
      <c r="A600" s="10" t="s">
        <v>4</v>
      </c>
      <c r="B600" s="10" t="e">
        <f>COUNTIFS([16]RawData!$F$2:$F$698,"10", [16]RawData!$D$2:$D$698, "Failed To Fill")</f>
        <v>#VALUE!</v>
      </c>
      <c r="C600" s="10" t="e">
        <f>COUNTIFS([16]RawData!$F$2:$F$698,"10", [16]RawData!$D$2:$D$698, "Filled")</f>
        <v>#VALUE!</v>
      </c>
      <c r="D600" s="15" t="e">
        <f t="shared" si="16"/>
        <v>#VALUE!</v>
      </c>
      <c r="E600" s="10">
        <v>10</v>
      </c>
      <c r="F600" s="8" t="str">
        <f t="shared" si="17"/>
        <v>9/30/13 – 10/4/13</v>
      </c>
      <c r="J600" t="s">
        <v>4</v>
      </c>
      <c r="K600">
        <v>3</v>
      </c>
      <c r="L600">
        <v>20</v>
      </c>
      <c r="M600" s="1">
        <v>23</v>
      </c>
      <c r="N600" s="1" t="s">
        <v>18</v>
      </c>
    </row>
    <row r="601" spans="1:14" x14ac:dyDescent="0.25">
      <c r="A601" s="10" t="s">
        <v>4</v>
      </c>
      <c r="B601" s="10" t="e">
        <f>COUNTIFS([16]RawData!$F$2:$F$698,"11", [16]RawData!$D$2:$D$698, "Failed To Fill")</f>
        <v>#VALUE!</v>
      </c>
      <c r="C601" s="10" t="e">
        <f>COUNTIFS([16]RawData!$F$2:$F$698,"11", [16]RawData!$D$2:$D$698, "Filled")</f>
        <v>#VALUE!</v>
      </c>
      <c r="D601" s="15" t="e">
        <f t="shared" si="16"/>
        <v>#VALUE!</v>
      </c>
      <c r="E601" s="10">
        <v>11</v>
      </c>
      <c r="F601" s="8" t="str">
        <f t="shared" si="17"/>
        <v>10/7/13 – 10/8/13</v>
      </c>
      <c r="J601" t="s">
        <v>4</v>
      </c>
      <c r="K601">
        <v>2</v>
      </c>
      <c r="L601">
        <v>14</v>
      </c>
      <c r="M601" s="1">
        <v>16</v>
      </c>
      <c r="N601" s="1" t="s">
        <v>19</v>
      </c>
    </row>
    <row r="602" spans="1:14" x14ac:dyDescent="0.25">
      <c r="A602" s="10" t="s">
        <v>4</v>
      </c>
      <c r="B602" s="10" t="e">
        <f>COUNTIFS([16]RawData!$F$2:$F$698,"12", [16]RawData!$D$2:$D$698, "Failed To Fill")</f>
        <v>#VALUE!</v>
      </c>
      <c r="C602" s="10" t="e">
        <f>COUNTIFS([16]RawData!$F$2:$F$698,"12", [16]RawData!$D$2:$D$698, "Filled")</f>
        <v>#VALUE!</v>
      </c>
      <c r="D602" s="15" t="e">
        <f t="shared" si="16"/>
        <v>#VALUE!</v>
      </c>
      <c r="E602" s="10">
        <v>12</v>
      </c>
      <c r="F602" s="8" t="str">
        <f t="shared" si="17"/>
        <v>10/15/13 – 10/18/13</v>
      </c>
      <c r="J602" t="s">
        <v>4</v>
      </c>
      <c r="K602">
        <v>0</v>
      </c>
      <c r="L602">
        <v>11</v>
      </c>
      <c r="M602" s="1">
        <v>11</v>
      </c>
      <c r="N602" s="1" t="s">
        <v>20</v>
      </c>
    </row>
    <row r="603" spans="1:14" x14ac:dyDescent="0.25">
      <c r="A603" s="10" t="s">
        <v>4</v>
      </c>
      <c r="B603" s="10" t="e">
        <f>COUNTIFS([16]RawData!$F$2:$F$698,"13", [16]RawData!$D$2:$D$698, "Failed To Fill")</f>
        <v>#VALUE!</v>
      </c>
      <c r="C603" s="10" t="e">
        <f>COUNTIFS([16]RawData!$F$2:$F$698,"13", [16]RawData!$D$2:$D$698, "Filled")</f>
        <v>#VALUE!</v>
      </c>
      <c r="D603" s="15" t="e">
        <f t="shared" si="16"/>
        <v>#VALUE!</v>
      </c>
      <c r="E603" s="10">
        <v>13</v>
      </c>
      <c r="F603" s="8" t="str">
        <f t="shared" si="17"/>
        <v>10/21/13 – 10/25/13</v>
      </c>
      <c r="J603" t="s">
        <v>4</v>
      </c>
      <c r="K603">
        <v>5</v>
      </c>
      <c r="L603">
        <v>15</v>
      </c>
      <c r="M603" s="1">
        <v>20</v>
      </c>
      <c r="N603" s="1" t="s">
        <v>21</v>
      </c>
    </row>
    <row r="604" spans="1:14" x14ac:dyDescent="0.25">
      <c r="A604" s="10" t="s">
        <v>4</v>
      </c>
      <c r="B604" s="10" t="e">
        <f>COUNTIFS([16]RawData!$F$2:$F$698,"14", [16]RawData!$D$2:$D$698, "Failed To Fill")</f>
        <v>#VALUE!</v>
      </c>
      <c r="C604" s="10" t="e">
        <f>COUNTIFS([16]RawData!$F$2:$F$698,"14", [16]RawData!$D$2:$D$698, "Filled")</f>
        <v>#VALUE!</v>
      </c>
      <c r="D604" s="15" t="e">
        <f t="shared" si="16"/>
        <v>#VALUE!</v>
      </c>
      <c r="E604" s="10">
        <v>14</v>
      </c>
      <c r="F604" s="8" t="str">
        <f t="shared" si="17"/>
        <v>10/28/13 – 11/1/13</v>
      </c>
      <c r="J604" t="s">
        <v>4</v>
      </c>
      <c r="K604">
        <v>8</v>
      </c>
      <c r="L604">
        <v>13</v>
      </c>
      <c r="M604" s="1">
        <v>21</v>
      </c>
      <c r="N604" s="1" t="s">
        <v>22</v>
      </c>
    </row>
    <row r="605" spans="1:14" x14ac:dyDescent="0.25">
      <c r="A605" s="10" t="s">
        <v>4</v>
      </c>
      <c r="B605" s="10" t="e">
        <f>COUNTIFS([16]RawData!$F$2:$F$698,"15", [16]RawData!$D$2:$D$698, "Failed To Fill")</f>
        <v>#VALUE!</v>
      </c>
      <c r="C605" s="10" t="e">
        <f>COUNTIFS([16]RawData!$F$2:$F$698,"15", [16]RawData!$D$2:$D$698, "Filled")</f>
        <v>#VALUE!</v>
      </c>
      <c r="D605" s="15" t="e">
        <f t="shared" si="16"/>
        <v>#VALUE!</v>
      </c>
      <c r="E605" s="10">
        <v>15</v>
      </c>
      <c r="F605" s="8" t="str">
        <f t="shared" si="17"/>
        <v>11/4/13 – 11/8/13</v>
      </c>
      <c r="J605" t="s">
        <v>4</v>
      </c>
      <c r="K605">
        <v>1</v>
      </c>
      <c r="L605">
        <v>8</v>
      </c>
      <c r="M605" s="1">
        <v>9</v>
      </c>
      <c r="N605" s="1" t="s">
        <v>23</v>
      </c>
    </row>
    <row r="606" spans="1:14" x14ac:dyDescent="0.25">
      <c r="A606" s="10" t="s">
        <v>4</v>
      </c>
      <c r="B606" s="10" t="e">
        <f>COUNTIFS([16]RawData!$F$2:$F$698,"16", [16]RawData!$D$2:$D$698, "Failed To Fill")</f>
        <v>#VALUE!</v>
      </c>
      <c r="C606" s="10" t="e">
        <f>COUNTIFS([16]RawData!$F$2:$F$698,"16", [16]RawData!$D$2:$D$698, "Filled")</f>
        <v>#VALUE!</v>
      </c>
      <c r="D606" s="15" t="e">
        <f t="shared" si="16"/>
        <v>#VALUE!</v>
      </c>
      <c r="E606" s="10">
        <v>16</v>
      </c>
      <c r="F606" s="8" t="str">
        <f t="shared" si="17"/>
        <v>11/12/13 – 11/15/13</v>
      </c>
      <c r="J606" t="s">
        <v>4</v>
      </c>
      <c r="K606">
        <v>2</v>
      </c>
      <c r="L606">
        <v>12</v>
      </c>
      <c r="M606" s="1">
        <v>14</v>
      </c>
      <c r="N606" s="1" t="s">
        <v>24</v>
      </c>
    </row>
    <row r="607" spans="1:14" x14ac:dyDescent="0.25">
      <c r="A607" s="10" t="s">
        <v>4</v>
      </c>
      <c r="B607" s="10" t="e">
        <f>COUNTIFS([16]RawData!$F$2:$F$698,"17", [16]RawData!$D$2:$D$698, "Failed To Fill")</f>
        <v>#VALUE!</v>
      </c>
      <c r="C607" s="10" t="e">
        <f>COUNTIFS([16]RawData!$F$2:$F$698,"17", [16]RawData!$D$2:$D$698, "Filled")</f>
        <v>#VALUE!</v>
      </c>
      <c r="D607" s="15" t="e">
        <f t="shared" si="16"/>
        <v>#VALUE!</v>
      </c>
      <c r="E607" s="10">
        <v>17</v>
      </c>
      <c r="F607" s="8" t="str">
        <f t="shared" si="17"/>
        <v>11/18/13 – 11/22/13</v>
      </c>
      <c r="J607" t="s">
        <v>4</v>
      </c>
      <c r="K607">
        <v>7</v>
      </c>
      <c r="L607">
        <v>12</v>
      </c>
      <c r="M607" s="1">
        <v>19</v>
      </c>
      <c r="N607" s="1" t="s">
        <v>25</v>
      </c>
    </row>
    <row r="608" spans="1:14" x14ac:dyDescent="0.25">
      <c r="A608" s="10" t="s">
        <v>4</v>
      </c>
      <c r="B608" s="10" t="e">
        <f>COUNTIFS([16]RawData!$F$2:$F$698,"18", [16]RawData!$D$2:$D$698, "Failed To Fill")</f>
        <v>#VALUE!</v>
      </c>
      <c r="C608" s="10" t="e">
        <f>COUNTIFS([16]RawData!$F$2:$F$698,"18", [16]RawData!$D$2:$D$698, "Filled")</f>
        <v>#VALUE!</v>
      </c>
      <c r="D608" s="15" t="e">
        <f t="shared" si="16"/>
        <v>#VALUE!</v>
      </c>
      <c r="E608" s="10">
        <v>18</v>
      </c>
      <c r="F608" s="8" t="str">
        <f t="shared" si="17"/>
        <v>11/25/13 – 11/27/13</v>
      </c>
      <c r="J608" t="s">
        <v>4</v>
      </c>
      <c r="K608">
        <v>4</v>
      </c>
      <c r="L608">
        <v>8</v>
      </c>
      <c r="M608" s="1">
        <v>12</v>
      </c>
      <c r="N608" s="1" t="s">
        <v>26</v>
      </c>
    </row>
    <row r="609" spans="1:14" x14ac:dyDescent="0.25">
      <c r="A609" s="10" t="s">
        <v>4</v>
      </c>
      <c r="B609" s="10" t="e">
        <f>COUNTIFS([16]RawData!$F$2:$F$698,"19", [16]RawData!$D$2:$D$698, "Failed To Fill")</f>
        <v>#VALUE!</v>
      </c>
      <c r="C609" s="10" t="e">
        <f>COUNTIFS([16]RawData!$F$2:$F$698,"19", [16]RawData!$D$2:$D$698, "Filled")</f>
        <v>#VALUE!</v>
      </c>
      <c r="D609" s="15" t="e">
        <f t="shared" si="16"/>
        <v>#VALUE!</v>
      </c>
      <c r="E609" s="10">
        <v>19</v>
      </c>
      <c r="F609" s="8" t="str">
        <f t="shared" si="17"/>
        <v>12/2/13 – 12/6/13</v>
      </c>
      <c r="J609" t="s">
        <v>4</v>
      </c>
      <c r="K609">
        <v>8</v>
      </c>
      <c r="L609">
        <v>14</v>
      </c>
      <c r="M609" s="1">
        <v>22</v>
      </c>
      <c r="N609" s="1" t="s">
        <v>27</v>
      </c>
    </row>
    <row r="610" spans="1:14" x14ac:dyDescent="0.25">
      <c r="A610" s="10" t="s">
        <v>4</v>
      </c>
      <c r="B610" s="10" t="e">
        <f>COUNTIFS([16]RawData!$F$2:$F$698,"20", [16]RawData!$D$2:$D$698, "Failed To Fill")</f>
        <v>#VALUE!</v>
      </c>
      <c r="C610" s="10" t="e">
        <f>COUNTIFS([16]RawData!$F$2:$F$698,"20", [16]RawData!$D$2:$D$698, "Filled")</f>
        <v>#VALUE!</v>
      </c>
      <c r="D610" s="15" t="e">
        <f t="shared" si="16"/>
        <v>#VALUE!</v>
      </c>
      <c r="E610" s="10">
        <v>20</v>
      </c>
      <c r="F610" s="8" t="str">
        <f t="shared" si="17"/>
        <v>12/9/13 – 12/13/13</v>
      </c>
      <c r="J610" t="s">
        <v>4</v>
      </c>
      <c r="K610">
        <v>14</v>
      </c>
      <c r="L610">
        <v>14</v>
      </c>
      <c r="M610" s="1">
        <v>28</v>
      </c>
      <c r="N610" s="1" t="s">
        <v>28</v>
      </c>
    </row>
    <row r="611" spans="1:14" x14ac:dyDescent="0.25">
      <c r="A611" s="10" t="s">
        <v>4</v>
      </c>
      <c r="B611" s="10" t="e">
        <f>COUNTIFS([16]RawData!$F$2:$F$698,"21", [16]RawData!$D$2:$D$698, "Failed To Fill")</f>
        <v>#VALUE!</v>
      </c>
      <c r="C611" s="10" t="e">
        <f>COUNTIFS([16]RawData!$F$2:$F$698,"21", [16]RawData!$D$2:$D$698, "Filled")</f>
        <v>#VALUE!</v>
      </c>
      <c r="D611" s="15" t="e">
        <f t="shared" si="16"/>
        <v>#VALUE!</v>
      </c>
      <c r="E611" s="10">
        <v>21</v>
      </c>
      <c r="F611" s="8" t="str">
        <f t="shared" si="17"/>
        <v>12/16/13 – 12/19/13</v>
      </c>
      <c r="J611" t="s">
        <v>4</v>
      </c>
      <c r="K611">
        <v>4</v>
      </c>
      <c r="L611">
        <v>5</v>
      </c>
      <c r="M611" s="1">
        <v>9</v>
      </c>
      <c r="N611" s="1" t="s">
        <v>29</v>
      </c>
    </row>
    <row r="612" spans="1:14" x14ac:dyDescent="0.25">
      <c r="A612" s="10" t="s">
        <v>4</v>
      </c>
      <c r="B612" s="10" t="e">
        <f>COUNTIFS([16]RawData!$F$2:$F$698,"22", [16]RawData!$D$2:$D$698, "Failed To Fill")</f>
        <v>#VALUE!</v>
      </c>
      <c r="C612" s="10" t="e">
        <f>COUNTIFS([16]RawData!$F$2:$F$698,"22", [16]RawData!$D$2:$D$698, "Filled")</f>
        <v>#VALUE!</v>
      </c>
      <c r="D612" s="15" t="e">
        <f t="shared" si="16"/>
        <v>#VALUE!</v>
      </c>
      <c r="E612" s="10">
        <v>22</v>
      </c>
      <c r="F612" s="8" t="str">
        <f t="shared" si="17"/>
        <v>Winter Break</v>
      </c>
      <c r="J612" t="s">
        <v>4</v>
      </c>
      <c r="K612">
        <v>0</v>
      </c>
      <c r="L612">
        <v>0</v>
      </c>
      <c r="M612" s="1">
        <v>0</v>
      </c>
      <c r="N612" s="1" t="s">
        <v>30</v>
      </c>
    </row>
    <row r="613" spans="1:14" x14ac:dyDescent="0.25">
      <c r="A613" s="10" t="s">
        <v>4</v>
      </c>
      <c r="B613" s="10" t="e">
        <f>COUNTIFS([16]RawData!$F$2:$F$698,"23", [16]RawData!$D$2:$D$698, "Failed To Fill")</f>
        <v>#VALUE!</v>
      </c>
      <c r="C613" s="10" t="e">
        <f>COUNTIFS([16]RawData!$F$2:$F$698,"23", [16]RawData!$D$2:$D$698, "Filled")</f>
        <v>#VALUE!</v>
      </c>
      <c r="D613" s="15" t="e">
        <f t="shared" si="16"/>
        <v>#VALUE!</v>
      </c>
      <c r="E613" s="10">
        <v>23</v>
      </c>
      <c r="F613" s="8" t="str">
        <f t="shared" si="17"/>
        <v>1/6/14 – 1/10/14</v>
      </c>
      <c r="J613" t="s">
        <v>4</v>
      </c>
      <c r="K613">
        <v>1</v>
      </c>
      <c r="L613">
        <v>4</v>
      </c>
      <c r="M613" s="1">
        <v>5</v>
      </c>
      <c r="N613" s="1" t="s">
        <v>31</v>
      </c>
    </row>
    <row r="614" spans="1:14" x14ac:dyDescent="0.25">
      <c r="A614" s="10" t="s">
        <v>4</v>
      </c>
      <c r="B614" s="10" t="e">
        <f>COUNTIFS([16]RawData!$F$2:$F$698,"24", [16]RawData!$D$2:$D$698, "Failed To Fill")</f>
        <v>#VALUE!</v>
      </c>
      <c r="C614" s="10" t="e">
        <f>COUNTIFS([16]RawData!$F$2:$F$698,"24", [16]RawData!$D$2:$D$698, "Filled")</f>
        <v>#VALUE!</v>
      </c>
      <c r="D614" s="15" t="e">
        <f t="shared" si="16"/>
        <v>#VALUE!</v>
      </c>
      <c r="E614" s="10">
        <v>24</v>
      </c>
      <c r="F614" s="8" t="str">
        <f t="shared" si="17"/>
        <v>1/13/14 – 1/17/14</v>
      </c>
      <c r="J614" t="s">
        <v>4</v>
      </c>
      <c r="K614">
        <v>3</v>
      </c>
      <c r="L614">
        <v>16</v>
      </c>
      <c r="M614" s="1">
        <v>19</v>
      </c>
      <c r="N614" s="1" t="s">
        <v>32</v>
      </c>
    </row>
    <row r="615" spans="1:14" x14ac:dyDescent="0.25">
      <c r="A615" s="10" t="s">
        <v>4</v>
      </c>
      <c r="B615" s="10" t="e">
        <f>COUNTIFS([16]RawData!$F$2:$F$698,"25", [16]RawData!$D$2:$D$698, "Failed To Fill")</f>
        <v>#VALUE!</v>
      </c>
      <c r="C615" s="10" t="e">
        <f>COUNTIFS([16]RawData!$F$2:$F$698,"25", [16]RawData!$D$2:$D$698, "Filled")</f>
        <v>#VALUE!</v>
      </c>
      <c r="D615" s="15" t="e">
        <f t="shared" si="16"/>
        <v>#VALUE!</v>
      </c>
      <c r="E615" s="10">
        <v>25</v>
      </c>
      <c r="F615" s="8" t="str">
        <f t="shared" si="17"/>
        <v>1/21/14 – 1/24/14</v>
      </c>
      <c r="J615" t="s">
        <v>4</v>
      </c>
      <c r="K615">
        <v>7</v>
      </c>
      <c r="L615">
        <v>8</v>
      </c>
      <c r="M615" s="1">
        <v>15</v>
      </c>
      <c r="N615" s="1" t="s">
        <v>33</v>
      </c>
    </row>
    <row r="616" spans="1:14" x14ac:dyDescent="0.25">
      <c r="A616" s="10" t="s">
        <v>4</v>
      </c>
      <c r="B616" s="10" t="e">
        <f>COUNTIFS([16]RawData!$F$2:$F$698,"26", [16]RawData!$D$2:$D$698, "Failed To Fill")</f>
        <v>#VALUE!</v>
      </c>
      <c r="C616" s="10" t="e">
        <f>COUNTIFS([16]RawData!$F$2:$F$698,"26", [16]RawData!$D$2:$D$698, "Filled")</f>
        <v>#VALUE!</v>
      </c>
      <c r="D616" s="15" t="e">
        <f t="shared" si="16"/>
        <v>#VALUE!</v>
      </c>
      <c r="E616" s="10">
        <v>26</v>
      </c>
      <c r="F616" s="8" t="str">
        <f t="shared" si="17"/>
        <v>1/27/14 – 1/31/14</v>
      </c>
      <c r="J616" t="s">
        <v>4</v>
      </c>
      <c r="K616">
        <v>12</v>
      </c>
      <c r="L616">
        <v>10</v>
      </c>
      <c r="M616" s="1">
        <v>22</v>
      </c>
      <c r="N616" s="1" t="s">
        <v>34</v>
      </c>
    </row>
    <row r="617" spans="1:14" x14ac:dyDescent="0.25">
      <c r="A617" s="10" t="s">
        <v>4</v>
      </c>
      <c r="B617" s="10" t="e">
        <f>COUNTIFS([16]RawData!$F$2:$F$698,"27", [16]RawData!$D$2:$D$698, "Failed To Fill")</f>
        <v>#VALUE!</v>
      </c>
      <c r="C617" s="10" t="e">
        <f>COUNTIFS([16]RawData!$F$2:$F$698,"27", [16]RawData!$D$2:$D$698, "Filled")</f>
        <v>#VALUE!</v>
      </c>
      <c r="D617" s="15" t="e">
        <f t="shared" si="16"/>
        <v>#VALUE!</v>
      </c>
      <c r="E617" s="10">
        <v>27</v>
      </c>
      <c r="F617" s="8" t="str">
        <f t="shared" si="17"/>
        <v xml:space="preserve"> 2/3/14 – 2/7/14</v>
      </c>
      <c r="J617" t="s">
        <v>4</v>
      </c>
      <c r="K617">
        <v>12</v>
      </c>
      <c r="L617">
        <v>13</v>
      </c>
      <c r="M617" s="1">
        <v>25</v>
      </c>
      <c r="N617" s="1" t="s">
        <v>35</v>
      </c>
    </row>
    <row r="618" spans="1:14" x14ac:dyDescent="0.25">
      <c r="A618" s="10" t="s">
        <v>4</v>
      </c>
      <c r="B618" s="10" t="e">
        <f>COUNTIFS([16]RawData!$F$2:$F$698,"28", [16]RawData!$D$2:$D$698, "Failed To Fill")</f>
        <v>#VALUE!</v>
      </c>
      <c r="C618" s="10" t="e">
        <f>COUNTIFS([16]RawData!$F$2:$F$698,"28", [16]RawData!$D$2:$D$698, "Filled")</f>
        <v>#VALUE!</v>
      </c>
      <c r="D618" s="15" t="e">
        <f t="shared" si="16"/>
        <v>#VALUE!</v>
      </c>
      <c r="E618" s="10">
        <v>28</v>
      </c>
      <c r="F618" s="8" t="str">
        <f t="shared" si="17"/>
        <v xml:space="preserve"> 2/10/14 – 2/14/14</v>
      </c>
      <c r="J618" t="s">
        <v>4</v>
      </c>
      <c r="K618">
        <v>9</v>
      </c>
      <c r="L618">
        <v>11</v>
      </c>
      <c r="M618" s="1">
        <v>20</v>
      </c>
      <c r="N618" s="1" t="s">
        <v>36</v>
      </c>
    </row>
    <row r="619" spans="1:14" x14ac:dyDescent="0.25">
      <c r="A619" s="10" t="s">
        <v>4</v>
      </c>
      <c r="B619" s="10" t="e">
        <f>COUNTIFS([16]RawData!$F$2:$F$698,"29", [16]RawData!$D$2:$D$698, "Failed To Fill")</f>
        <v>#VALUE!</v>
      </c>
      <c r="C619" s="10" t="e">
        <f>COUNTIFS([16]RawData!$F$2:$F$698,"29", [16]RawData!$D$2:$D$698, "Filled")</f>
        <v>#VALUE!</v>
      </c>
      <c r="D619" s="15" t="e">
        <f t="shared" si="16"/>
        <v>#VALUE!</v>
      </c>
      <c r="E619" s="10">
        <v>29</v>
      </c>
      <c r="F619" s="8" t="str">
        <f t="shared" si="17"/>
        <v xml:space="preserve"> 2/17/14 – 2/19/14</v>
      </c>
      <c r="J619" t="s">
        <v>4</v>
      </c>
      <c r="K619">
        <v>11</v>
      </c>
      <c r="L619">
        <v>12</v>
      </c>
      <c r="M619" s="1">
        <v>23</v>
      </c>
      <c r="N619" s="1" t="s">
        <v>37</v>
      </c>
    </row>
    <row r="620" spans="1:14" x14ac:dyDescent="0.25">
      <c r="A620" s="10" t="s">
        <v>4</v>
      </c>
      <c r="B620" s="10" t="e">
        <f>COUNTIFS([16]RawData!$F$2:$F$698,"30", [16]RawData!$D$2:$D$698, "Failed To Fill")</f>
        <v>#VALUE!</v>
      </c>
      <c r="C620" s="10" t="e">
        <f>COUNTIFS([16]RawData!$F$2:$F$698,"30", [16]RawData!$D$2:$D$698, "Filled")</f>
        <v>#VALUE!</v>
      </c>
      <c r="D620" s="15" t="e">
        <f t="shared" ref="D620:D683" si="18">SUM(B620:C620)</f>
        <v>#VALUE!</v>
      </c>
      <c r="E620" s="10">
        <v>30</v>
      </c>
      <c r="F620" s="8" t="str">
        <f t="shared" ref="F620:F683" si="19">INDEX($A$4:$B$40,MATCH(E620,$A$4:$A$40,0),2)</f>
        <v xml:space="preserve"> 2/24/14 – 2/28/14</v>
      </c>
      <c r="J620" t="s">
        <v>4</v>
      </c>
      <c r="K620">
        <v>7</v>
      </c>
      <c r="L620">
        <v>8</v>
      </c>
      <c r="M620" s="1">
        <v>15</v>
      </c>
      <c r="N620" s="1" t="s">
        <v>38</v>
      </c>
    </row>
    <row r="621" spans="1:14" x14ac:dyDescent="0.25">
      <c r="A621" s="10" t="s">
        <v>4</v>
      </c>
      <c r="B621" s="10" t="e">
        <f>COUNTIFS([16]RawData!$F$2:$F$698,"31", [16]RawData!$D$2:$D$698, "Failed To Fill")</f>
        <v>#VALUE!</v>
      </c>
      <c r="C621" s="10" t="e">
        <f>COUNTIFS([16]RawData!$F$2:$F$698,"31", [16]RawData!$D$2:$D$698, "Filled")</f>
        <v>#VALUE!</v>
      </c>
      <c r="D621" s="15" t="e">
        <f t="shared" si="18"/>
        <v>#VALUE!</v>
      </c>
      <c r="E621" s="10">
        <v>31</v>
      </c>
      <c r="F621" s="8" t="str">
        <f t="shared" si="19"/>
        <v xml:space="preserve"> 3/3/14 – 3/7/14</v>
      </c>
      <c r="J621" t="s">
        <v>4</v>
      </c>
      <c r="K621">
        <v>7</v>
      </c>
      <c r="L621">
        <v>20</v>
      </c>
      <c r="M621" s="1">
        <v>27</v>
      </c>
      <c r="N621" s="1" t="s">
        <v>40</v>
      </c>
    </row>
    <row r="622" spans="1:14" x14ac:dyDescent="0.25">
      <c r="A622" s="10" t="s">
        <v>4</v>
      </c>
      <c r="B622" s="10" t="e">
        <f>COUNTIFS([16]RawData!$F$2:$F$698,"32", [16]RawData!$D$2:$D$698, "Failed To Fill")</f>
        <v>#VALUE!</v>
      </c>
      <c r="C622" s="10" t="e">
        <f>COUNTIFS([16]RawData!$F$2:$F$698,"32", [16]RawData!$D$2:$D$698, "Filled")</f>
        <v>#VALUE!</v>
      </c>
      <c r="D622" s="15" t="e">
        <f t="shared" si="18"/>
        <v>#VALUE!</v>
      </c>
      <c r="E622" s="10">
        <v>32</v>
      </c>
      <c r="F622" s="8" t="str">
        <f t="shared" si="19"/>
        <v xml:space="preserve"> 3/10/14 – 3/13/14</v>
      </c>
      <c r="J622" t="s">
        <v>4</v>
      </c>
      <c r="K622">
        <v>10</v>
      </c>
      <c r="L622">
        <v>19</v>
      </c>
      <c r="M622" s="1">
        <v>29</v>
      </c>
      <c r="N622" s="1" t="s">
        <v>41</v>
      </c>
    </row>
    <row r="623" spans="1:14" x14ac:dyDescent="0.25">
      <c r="A623" s="10" t="s">
        <v>4</v>
      </c>
      <c r="B623" s="10" t="e">
        <f>COUNTIFS([16]RawData!$F$2:$F$698,"33", [16]RawData!$D$2:$D$698, "Failed To Fill")</f>
        <v>#VALUE!</v>
      </c>
      <c r="C623" s="10" t="e">
        <f>COUNTIFS([16]RawData!$F$2:$F$698,"33", [16]RawData!$D$2:$D$698, "Filled")</f>
        <v>#VALUE!</v>
      </c>
      <c r="D623" s="15" t="e">
        <f t="shared" si="18"/>
        <v>#VALUE!</v>
      </c>
      <c r="E623" s="10">
        <v>33</v>
      </c>
      <c r="F623" s="8" t="str">
        <f t="shared" si="19"/>
        <v xml:space="preserve"> 3/17/14 – 3/21/14</v>
      </c>
      <c r="J623" t="s">
        <v>4</v>
      </c>
      <c r="K623">
        <v>8</v>
      </c>
      <c r="L623">
        <v>24</v>
      </c>
      <c r="M623" s="1">
        <v>32</v>
      </c>
      <c r="N623" s="1" t="s">
        <v>42</v>
      </c>
    </row>
    <row r="624" spans="1:14" x14ac:dyDescent="0.25">
      <c r="A624" s="10" t="s">
        <v>4</v>
      </c>
      <c r="B624" s="10" t="e">
        <f>COUNTIFS([16]RawData!$F$2:$F$698,"34", [16]RawData!$D$2:$D$698, "Failed To Fill")</f>
        <v>#VALUE!</v>
      </c>
      <c r="C624" s="10" t="e">
        <f>COUNTIFS([16]RawData!$F$2:$F$698,"34", [16]RawData!$D$2:$D$698, "Filled")</f>
        <v>#VALUE!</v>
      </c>
      <c r="D624" s="15" t="e">
        <f t="shared" si="18"/>
        <v>#VALUE!</v>
      </c>
      <c r="E624" s="10">
        <v>34</v>
      </c>
      <c r="F624" s="8" t="str">
        <f t="shared" si="19"/>
        <v xml:space="preserve"> 3/24/14 – 3/28/14</v>
      </c>
      <c r="J624" t="s">
        <v>4</v>
      </c>
      <c r="K624">
        <v>13</v>
      </c>
      <c r="L624">
        <v>22</v>
      </c>
      <c r="M624" s="1">
        <v>35</v>
      </c>
      <c r="N624" s="1" t="s">
        <v>43</v>
      </c>
    </row>
    <row r="625" spans="1:14" x14ac:dyDescent="0.25">
      <c r="A625" s="10" t="s">
        <v>4</v>
      </c>
      <c r="B625" s="10" t="e">
        <f>COUNTIFS([16]RawData!$F$2:$F$698,"35", [16]RawData!$D$2:$D$698, "Failed To Fill")</f>
        <v>#VALUE!</v>
      </c>
      <c r="C625" s="10" t="e">
        <f>COUNTIFS([16]RawData!$F$2:$F$698,"35", [16]RawData!$D$2:$D$698, "Filled")</f>
        <v>#VALUE!</v>
      </c>
      <c r="D625" s="15" t="e">
        <f t="shared" si="18"/>
        <v>#VALUE!</v>
      </c>
      <c r="E625" s="10">
        <v>35</v>
      </c>
      <c r="F625" s="8" t="str">
        <f t="shared" si="19"/>
        <v xml:space="preserve"> 3/31/14 – 4/4/14</v>
      </c>
      <c r="J625" t="s">
        <v>4</v>
      </c>
      <c r="K625">
        <v>7</v>
      </c>
      <c r="L625">
        <v>19</v>
      </c>
      <c r="M625" s="1">
        <v>26</v>
      </c>
      <c r="N625" s="1" t="s">
        <v>44</v>
      </c>
    </row>
    <row r="626" spans="1:14" x14ac:dyDescent="0.25">
      <c r="A626" s="10" t="s">
        <v>4</v>
      </c>
      <c r="B626" s="10" t="e">
        <f>COUNTIFS([16]RawData!$F$2:$F$698,"36", [16]RawData!$D$2:$D$698, "Failed To Fill")</f>
        <v>#VALUE!</v>
      </c>
      <c r="C626" s="10" t="e">
        <f>COUNTIFS([16]RawData!$F$2:$F$698,"36", [16]RawData!$D$2:$D$698, "Filled")</f>
        <v>#VALUE!</v>
      </c>
      <c r="D626" s="15" t="e">
        <f t="shared" si="18"/>
        <v>#VALUE!</v>
      </c>
      <c r="E626" s="10">
        <v>36</v>
      </c>
      <c r="F626" s="8" t="str">
        <f t="shared" si="19"/>
        <v xml:space="preserve"> 4/7/14 – 4/11/14</v>
      </c>
      <c r="J626" t="s">
        <v>4</v>
      </c>
      <c r="K626">
        <v>11</v>
      </c>
      <c r="L626">
        <v>13</v>
      </c>
      <c r="M626" s="1">
        <v>24</v>
      </c>
      <c r="N626" s="1" t="s">
        <v>45</v>
      </c>
    </row>
    <row r="627" spans="1:14" x14ac:dyDescent="0.25">
      <c r="A627" s="10" t="s">
        <v>4</v>
      </c>
      <c r="B627" s="10" t="e">
        <f>COUNTIFS([16]RawData!$F$2:$F$698,"37", [16]RawData!$D$2:$D$698, "Failed To Fill")</f>
        <v>#VALUE!</v>
      </c>
      <c r="C627" s="10" t="e">
        <f>COUNTIFS([16]RawData!$F$2:$F$698,"37", [16]RawData!$D$2:$D$698, "Filled")</f>
        <v>#VALUE!</v>
      </c>
      <c r="D627" s="15" t="e">
        <f t="shared" si="18"/>
        <v>#VALUE!</v>
      </c>
      <c r="E627" s="10">
        <v>37</v>
      </c>
      <c r="F627" s="8" t="str">
        <f t="shared" si="19"/>
        <v xml:space="preserve">  4/14/14 – 4/17/14</v>
      </c>
      <c r="J627" t="s">
        <v>4</v>
      </c>
      <c r="K627">
        <v>1</v>
      </c>
      <c r="L627">
        <v>2</v>
      </c>
      <c r="M627" s="1">
        <v>3</v>
      </c>
      <c r="N627" s="1" t="s">
        <v>39</v>
      </c>
    </row>
    <row r="628" spans="1:14" x14ac:dyDescent="0.25">
      <c r="A628" s="10" t="s">
        <v>60</v>
      </c>
      <c r="B628" s="15" t="e">
        <f>COUNTIFS([17]RawData!$F$2:$F$256,"1", [17]RawData!$D$2:$D$256, "Failed To Fill")</f>
        <v>#VALUE!</v>
      </c>
      <c r="C628" s="15" t="e">
        <f>COUNTIFS([17]RawData!$F$2:$F$256,"1", [17]RawData!$D$2:$D$256, "Filled")</f>
        <v>#VALUE!</v>
      </c>
      <c r="D628" s="15" t="e">
        <f t="shared" si="18"/>
        <v>#VALUE!</v>
      </c>
      <c r="E628" s="10">
        <v>1</v>
      </c>
      <c r="F628" s="8" t="str">
        <f t="shared" si="19"/>
        <v>7/29/13 – 8/2/13</v>
      </c>
      <c r="J628" t="s">
        <v>60</v>
      </c>
      <c r="K628">
        <v>2</v>
      </c>
      <c r="L628">
        <v>2</v>
      </c>
      <c r="M628" s="1">
        <v>4</v>
      </c>
      <c r="N628" s="1" t="s">
        <v>9</v>
      </c>
    </row>
    <row r="629" spans="1:14" x14ac:dyDescent="0.25">
      <c r="A629" s="10" t="s">
        <v>60</v>
      </c>
      <c r="B629" s="15" t="e">
        <f>COUNTIFS([17]RawData!$F$2:$F$256,"2", [17]RawData!$D$2:$D$256, "Failed To Fill")</f>
        <v>#VALUE!</v>
      </c>
      <c r="C629" s="10" t="e">
        <f>COUNTIFS([17]RawData!$F$2:$F$256,"2", [17]RawData!$D$2:$D$256, "Filled")</f>
        <v>#VALUE!</v>
      </c>
      <c r="D629" s="15" t="e">
        <f t="shared" si="18"/>
        <v>#VALUE!</v>
      </c>
      <c r="E629" s="10">
        <v>2</v>
      </c>
      <c r="F629" s="8" t="str">
        <f t="shared" si="19"/>
        <v>8/5/13 – 8/9/13</v>
      </c>
      <c r="J629" t="s">
        <v>60</v>
      </c>
      <c r="K629">
        <v>0</v>
      </c>
      <c r="L629">
        <v>3</v>
      </c>
      <c r="M629" s="1">
        <v>3</v>
      </c>
      <c r="N629" s="1" t="s">
        <v>10</v>
      </c>
    </row>
    <row r="630" spans="1:14" x14ac:dyDescent="0.25">
      <c r="A630" s="10" t="s">
        <v>60</v>
      </c>
      <c r="B630" s="15" t="e">
        <f>COUNTIFS([17]RawData!$F$2:$F$256,"3", [17]RawData!$D$2:$D$256, "Failed To Fill")</f>
        <v>#VALUE!</v>
      </c>
      <c r="C630" s="10" t="e">
        <f>COUNTIFS([17]RawData!$F$2:$F$256,"3", [17]RawData!$D$2:$D$256, "Filled")</f>
        <v>#VALUE!</v>
      </c>
      <c r="D630" s="15" t="e">
        <f t="shared" si="18"/>
        <v>#VALUE!</v>
      </c>
      <c r="E630" s="10">
        <v>3</v>
      </c>
      <c r="F630" s="8" t="str">
        <f t="shared" si="19"/>
        <v>8/12/13 – 8/16/13</v>
      </c>
      <c r="J630" t="s">
        <v>60</v>
      </c>
      <c r="K630">
        <v>1</v>
      </c>
      <c r="L630">
        <v>3</v>
      </c>
      <c r="M630" s="1">
        <v>4</v>
      </c>
      <c r="N630" s="1" t="s">
        <v>11</v>
      </c>
    </row>
    <row r="631" spans="1:14" x14ac:dyDescent="0.25">
      <c r="A631" s="10" t="s">
        <v>60</v>
      </c>
      <c r="B631" s="10" t="e">
        <f>COUNTIFS([17]RawData!$F$2:$F$256,"4", [17]RawData!$D$2:$D$256, "Failed To Fill")</f>
        <v>#VALUE!</v>
      </c>
      <c r="C631" s="10" t="e">
        <f>COUNTIFS([17]RawData!$F$2:$F$256,"4", [17]RawData!$D$2:$D$256, "Filled")</f>
        <v>#VALUE!</v>
      </c>
      <c r="D631" s="15" t="e">
        <f t="shared" si="18"/>
        <v>#VALUE!</v>
      </c>
      <c r="E631" s="10">
        <v>4</v>
      </c>
      <c r="F631" s="8" t="str">
        <f t="shared" si="19"/>
        <v>8/19/13 – 8/23/13</v>
      </c>
      <c r="J631" t="s">
        <v>60</v>
      </c>
      <c r="K631">
        <v>2</v>
      </c>
      <c r="L631">
        <v>1</v>
      </c>
      <c r="M631" s="1">
        <v>3</v>
      </c>
      <c r="N631" s="1" t="s">
        <v>12</v>
      </c>
    </row>
    <row r="632" spans="1:14" x14ac:dyDescent="0.25">
      <c r="A632" s="10" t="s">
        <v>60</v>
      </c>
      <c r="B632" s="10" t="e">
        <f>COUNTIFS([17]RawData!$F$2:$F$256,"5", [17]RawData!$D$2:$D$256, "Failed To Fill")</f>
        <v>#VALUE!</v>
      </c>
      <c r="C632" s="10" t="e">
        <f>COUNTIFS([17]RawData!$F$2:$F$256,"5", [17]RawData!$D$2:$D$256, "Filled")</f>
        <v>#VALUE!</v>
      </c>
      <c r="D632" s="15" t="e">
        <f t="shared" si="18"/>
        <v>#VALUE!</v>
      </c>
      <c r="E632" s="10">
        <v>5</v>
      </c>
      <c r="F632" s="8" t="str">
        <f t="shared" si="19"/>
        <v>8/26/13 – 8/30/13</v>
      </c>
      <c r="J632" t="s">
        <v>60</v>
      </c>
      <c r="K632">
        <v>3</v>
      </c>
      <c r="L632">
        <v>6</v>
      </c>
      <c r="M632" s="1">
        <v>9</v>
      </c>
      <c r="N632" s="1" t="s">
        <v>13</v>
      </c>
    </row>
    <row r="633" spans="1:14" x14ac:dyDescent="0.25">
      <c r="A633" s="10" t="s">
        <v>60</v>
      </c>
      <c r="B633" s="10" t="e">
        <f>COUNTIFS([17]RawData!$F$2:$F$256,"6", [17]RawData!$D$2:$D$256, "Failed To Fill")</f>
        <v>#VALUE!</v>
      </c>
      <c r="C633" s="10" t="e">
        <f>COUNTIFS([17]RawData!$F$2:$F$256,"6", [17]RawData!$D$2:$D$256, "Filled")</f>
        <v>#VALUE!</v>
      </c>
      <c r="D633" s="15" t="e">
        <f t="shared" si="18"/>
        <v>#VALUE!</v>
      </c>
      <c r="E633" s="10">
        <v>6</v>
      </c>
      <c r="F633" s="8" t="str">
        <f t="shared" si="19"/>
        <v>9/3/13 – 9/6/13</v>
      </c>
      <c r="J633" t="s">
        <v>60</v>
      </c>
      <c r="K633">
        <v>2</v>
      </c>
      <c r="L633">
        <v>9</v>
      </c>
      <c r="M633" s="1">
        <v>11</v>
      </c>
      <c r="N633" s="1" t="s">
        <v>14</v>
      </c>
    </row>
    <row r="634" spans="1:14" x14ac:dyDescent="0.25">
      <c r="A634" s="10" t="s">
        <v>60</v>
      </c>
      <c r="B634" s="10" t="e">
        <f>COUNTIFS([17]RawData!$F$2:$F$256,"7", [17]RawData!$D$2:$D$256, "Failed To Fill")</f>
        <v>#VALUE!</v>
      </c>
      <c r="C634" s="10" t="e">
        <f>COUNTIFS([17]RawData!$F$2:$F$256,"7", [17]RawData!$D$2:$D$256, "Filled")</f>
        <v>#VALUE!</v>
      </c>
      <c r="D634" s="15" t="e">
        <f t="shared" si="18"/>
        <v>#VALUE!</v>
      </c>
      <c r="E634" s="10">
        <v>7</v>
      </c>
      <c r="F634" s="8" t="str">
        <f t="shared" si="19"/>
        <v>9/9/13 – 9/13/13</v>
      </c>
      <c r="J634" t="s">
        <v>60</v>
      </c>
      <c r="K634">
        <v>2</v>
      </c>
      <c r="L634">
        <v>12</v>
      </c>
      <c r="M634" s="1">
        <v>14</v>
      </c>
      <c r="N634" s="1" t="s">
        <v>15</v>
      </c>
    </row>
    <row r="635" spans="1:14" x14ac:dyDescent="0.25">
      <c r="A635" s="10" t="s">
        <v>60</v>
      </c>
      <c r="B635" s="16" t="e">
        <f>COUNTIFS([17]RawData!$F$2:$F$256,"8", [17]RawData!$D$2:$D$256, "Failed To Fill")</f>
        <v>#VALUE!</v>
      </c>
      <c r="C635" s="16" t="e">
        <f>COUNTIFS([17]RawData!$F$2:$F$256,"8", [17]RawData!$D$2:$D$256, "Filled")</f>
        <v>#VALUE!</v>
      </c>
      <c r="D635" s="15" t="e">
        <f t="shared" si="18"/>
        <v>#VALUE!</v>
      </c>
      <c r="E635" s="10">
        <v>8</v>
      </c>
      <c r="F635" s="8" t="str">
        <f t="shared" si="19"/>
        <v>9/16/13 – 9/20/13</v>
      </c>
      <c r="J635" t="s">
        <v>60</v>
      </c>
      <c r="K635">
        <v>1</v>
      </c>
      <c r="L635">
        <v>10</v>
      </c>
      <c r="M635" s="1">
        <v>11</v>
      </c>
      <c r="N635" s="1" t="s">
        <v>16</v>
      </c>
    </row>
    <row r="636" spans="1:14" x14ac:dyDescent="0.25">
      <c r="A636" s="10" t="s">
        <v>60</v>
      </c>
      <c r="B636" s="10" t="e">
        <f>COUNTIFS([17]RawData!$F$2:$F$256,"9", [17]RawData!$D$2:$D$256, "Failed To Fill")</f>
        <v>#VALUE!</v>
      </c>
      <c r="C636" s="10" t="e">
        <f>COUNTIFS([17]RawData!$F$2:$F$256,"9", [17]RawData!$D$2:$D$256, "Filled")</f>
        <v>#VALUE!</v>
      </c>
      <c r="D636" s="15" t="e">
        <f t="shared" si="18"/>
        <v>#VALUE!</v>
      </c>
      <c r="E636" s="10">
        <v>9</v>
      </c>
      <c r="F636" s="8" t="str">
        <f t="shared" si="19"/>
        <v>9/23/13 – 9/27/13</v>
      </c>
      <c r="J636" t="s">
        <v>60</v>
      </c>
      <c r="K636">
        <v>1</v>
      </c>
      <c r="L636">
        <v>8</v>
      </c>
      <c r="M636" s="1">
        <v>9</v>
      </c>
      <c r="N636" s="1" t="s">
        <v>17</v>
      </c>
    </row>
    <row r="637" spans="1:14" x14ac:dyDescent="0.25">
      <c r="A637" s="10" t="s">
        <v>60</v>
      </c>
      <c r="B637" s="10" t="e">
        <f>COUNTIFS([17]RawData!$F$2:$F$256,"10", [17]RawData!$D$2:$D$256, "Failed To Fill")</f>
        <v>#VALUE!</v>
      </c>
      <c r="C637" s="10" t="e">
        <f>COUNTIFS([17]RawData!$F$2:$F$256,"10", [17]RawData!$D$2:$D$256, "Filled")</f>
        <v>#VALUE!</v>
      </c>
      <c r="D637" s="15" t="e">
        <f t="shared" si="18"/>
        <v>#VALUE!</v>
      </c>
      <c r="E637" s="10">
        <v>10</v>
      </c>
      <c r="F637" s="8" t="str">
        <f t="shared" si="19"/>
        <v>9/30/13 – 10/4/13</v>
      </c>
      <c r="J637" t="s">
        <v>60</v>
      </c>
      <c r="K637">
        <v>0</v>
      </c>
      <c r="L637">
        <v>1</v>
      </c>
      <c r="M637" s="1">
        <v>1</v>
      </c>
      <c r="N637" s="1" t="s">
        <v>18</v>
      </c>
    </row>
    <row r="638" spans="1:14" x14ac:dyDescent="0.25">
      <c r="A638" s="10" t="s">
        <v>60</v>
      </c>
      <c r="B638" s="10" t="e">
        <f>COUNTIFS([17]RawData!$F$2:$F$256,"11", [17]RawData!$D$2:$D$256, "Failed To Fill")</f>
        <v>#VALUE!</v>
      </c>
      <c r="C638" s="10" t="e">
        <f>COUNTIFS([17]RawData!$F$2:$F$256,"11", [17]RawData!$D$2:$D$256, "Filled")</f>
        <v>#VALUE!</v>
      </c>
      <c r="D638" s="15" t="e">
        <f t="shared" si="18"/>
        <v>#VALUE!</v>
      </c>
      <c r="E638" s="10">
        <v>11</v>
      </c>
      <c r="F638" s="8" t="str">
        <f t="shared" si="19"/>
        <v>10/7/13 – 10/8/13</v>
      </c>
      <c r="J638" t="s">
        <v>60</v>
      </c>
      <c r="K638">
        <v>0</v>
      </c>
      <c r="L638">
        <v>3</v>
      </c>
      <c r="M638" s="1">
        <v>3</v>
      </c>
      <c r="N638" s="1" t="s">
        <v>19</v>
      </c>
    </row>
    <row r="639" spans="1:14" x14ac:dyDescent="0.25">
      <c r="A639" s="10" t="s">
        <v>60</v>
      </c>
      <c r="B639" s="10" t="e">
        <f>COUNTIFS([17]RawData!$F$2:$F$256,"12", [17]RawData!$D$2:$D$256, "Failed To Fill")</f>
        <v>#VALUE!</v>
      </c>
      <c r="C639" s="10" t="e">
        <f>COUNTIFS([17]RawData!$F$2:$F$256,"12", [17]RawData!$D$2:$D$256, "Filled")</f>
        <v>#VALUE!</v>
      </c>
      <c r="D639" s="15" t="e">
        <f t="shared" si="18"/>
        <v>#VALUE!</v>
      </c>
      <c r="E639" s="10">
        <v>12</v>
      </c>
      <c r="F639" s="8" t="str">
        <f t="shared" si="19"/>
        <v>10/15/13 – 10/18/13</v>
      </c>
      <c r="J639" t="s">
        <v>60</v>
      </c>
      <c r="K639">
        <v>1</v>
      </c>
      <c r="L639">
        <v>4</v>
      </c>
      <c r="M639" s="1">
        <v>5</v>
      </c>
      <c r="N639" s="1" t="s">
        <v>20</v>
      </c>
    </row>
    <row r="640" spans="1:14" x14ac:dyDescent="0.25">
      <c r="A640" s="10" t="s">
        <v>60</v>
      </c>
      <c r="B640" s="10" t="e">
        <f>COUNTIFS([17]RawData!$F$2:$F$256,"13", [17]RawData!$D$2:$D$256, "Failed To Fill")</f>
        <v>#VALUE!</v>
      </c>
      <c r="C640" s="10" t="e">
        <f>COUNTIFS([17]RawData!$F$2:$F$256,"13", [17]RawData!$D$2:$D$256, "Filled")</f>
        <v>#VALUE!</v>
      </c>
      <c r="D640" s="15" t="e">
        <f t="shared" si="18"/>
        <v>#VALUE!</v>
      </c>
      <c r="E640" s="10">
        <v>13</v>
      </c>
      <c r="F640" s="8" t="str">
        <f t="shared" si="19"/>
        <v>10/21/13 – 10/25/13</v>
      </c>
      <c r="J640" t="s">
        <v>60</v>
      </c>
      <c r="K640">
        <v>2</v>
      </c>
      <c r="L640">
        <v>3</v>
      </c>
      <c r="M640" s="1">
        <v>5</v>
      </c>
      <c r="N640" s="1" t="s">
        <v>21</v>
      </c>
    </row>
    <row r="641" spans="1:14" x14ac:dyDescent="0.25">
      <c r="A641" s="10" t="s">
        <v>60</v>
      </c>
      <c r="B641" s="10" t="e">
        <f>COUNTIFS([17]RawData!$F$2:$F$256,"14", [17]RawData!$D$2:$D$256, "Failed To Fill")</f>
        <v>#VALUE!</v>
      </c>
      <c r="C641" s="10" t="e">
        <f>COUNTIFS([17]RawData!$F$2:$F$256,"14", [17]RawData!$D$2:$D$256, "Filled")</f>
        <v>#VALUE!</v>
      </c>
      <c r="D641" s="15" t="e">
        <f t="shared" si="18"/>
        <v>#VALUE!</v>
      </c>
      <c r="E641" s="10">
        <v>14</v>
      </c>
      <c r="F641" s="8" t="str">
        <f t="shared" si="19"/>
        <v>10/28/13 – 11/1/13</v>
      </c>
      <c r="J641" t="s">
        <v>60</v>
      </c>
      <c r="K641">
        <v>3</v>
      </c>
      <c r="L641">
        <v>6</v>
      </c>
      <c r="M641" s="1">
        <v>9</v>
      </c>
      <c r="N641" s="1" t="s">
        <v>22</v>
      </c>
    </row>
    <row r="642" spans="1:14" x14ac:dyDescent="0.25">
      <c r="A642" s="10" t="s">
        <v>60</v>
      </c>
      <c r="B642" s="10" t="e">
        <f>COUNTIFS([17]RawData!$F$2:$F$256,"15", [17]RawData!$D$2:$D$256, "Failed To Fill")</f>
        <v>#VALUE!</v>
      </c>
      <c r="C642" s="10" t="e">
        <f>COUNTIFS([17]RawData!$F$2:$F$256,"15", [17]RawData!$D$2:$D$256, "Filled")</f>
        <v>#VALUE!</v>
      </c>
      <c r="D642" s="15" t="e">
        <f t="shared" si="18"/>
        <v>#VALUE!</v>
      </c>
      <c r="E642" s="10">
        <v>15</v>
      </c>
      <c r="F642" s="8" t="str">
        <f t="shared" si="19"/>
        <v>11/4/13 – 11/8/13</v>
      </c>
      <c r="J642" t="s">
        <v>60</v>
      </c>
      <c r="K642">
        <v>1</v>
      </c>
      <c r="L642">
        <v>4</v>
      </c>
      <c r="M642" s="1">
        <v>5</v>
      </c>
      <c r="N642" s="1" t="s">
        <v>23</v>
      </c>
    </row>
    <row r="643" spans="1:14" x14ac:dyDescent="0.25">
      <c r="A643" s="10" t="s">
        <v>60</v>
      </c>
      <c r="B643" s="10" t="e">
        <f>COUNTIFS([17]RawData!$F$2:$F$256,"16", [17]RawData!$D$2:$D$256, "Failed To Fill")</f>
        <v>#VALUE!</v>
      </c>
      <c r="C643" s="10" t="e">
        <f>COUNTIFS([17]RawData!$F$2:$F$256,"16", [17]RawData!$D$2:$D$256, "Filled")</f>
        <v>#VALUE!</v>
      </c>
      <c r="D643" s="15" t="e">
        <f t="shared" si="18"/>
        <v>#VALUE!</v>
      </c>
      <c r="E643" s="10">
        <v>16</v>
      </c>
      <c r="F643" s="8" t="str">
        <f t="shared" si="19"/>
        <v>11/12/13 – 11/15/13</v>
      </c>
      <c r="J643" t="s">
        <v>60</v>
      </c>
      <c r="K643">
        <v>1</v>
      </c>
      <c r="L643">
        <v>11</v>
      </c>
      <c r="M643" s="1">
        <v>12</v>
      </c>
      <c r="N643" s="1" t="s">
        <v>24</v>
      </c>
    </row>
    <row r="644" spans="1:14" x14ac:dyDescent="0.25">
      <c r="A644" s="10" t="s">
        <v>60</v>
      </c>
      <c r="B644" s="10" t="e">
        <f>COUNTIFS([17]RawData!$F$2:$F$256,"17", [17]RawData!$D$2:$D$256, "Failed To Fill")</f>
        <v>#VALUE!</v>
      </c>
      <c r="C644" s="10" t="e">
        <f>COUNTIFS([17]RawData!$F$2:$F$256,"17", [17]RawData!$D$2:$D$256, "Filled")</f>
        <v>#VALUE!</v>
      </c>
      <c r="D644" s="15" t="e">
        <f t="shared" si="18"/>
        <v>#VALUE!</v>
      </c>
      <c r="E644" s="10">
        <v>17</v>
      </c>
      <c r="F644" s="8" t="str">
        <f t="shared" si="19"/>
        <v>11/18/13 – 11/22/13</v>
      </c>
      <c r="J644" t="s">
        <v>60</v>
      </c>
      <c r="K644">
        <v>1</v>
      </c>
      <c r="L644">
        <v>3</v>
      </c>
      <c r="M644" s="1">
        <v>4</v>
      </c>
      <c r="N644" s="1" t="s">
        <v>25</v>
      </c>
    </row>
    <row r="645" spans="1:14" x14ac:dyDescent="0.25">
      <c r="A645" s="10" t="s">
        <v>60</v>
      </c>
      <c r="B645" s="10" t="e">
        <f>COUNTIFS([17]RawData!$F$2:$F$256,"18", [17]RawData!$D$2:$D$256, "Failed To Fill")</f>
        <v>#VALUE!</v>
      </c>
      <c r="C645" s="10" t="e">
        <f>COUNTIFS([17]RawData!$F$2:$F$256,"18", [17]RawData!$D$2:$D$256, "Filled")</f>
        <v>#VALUE!</v>
      </c>
      <c r="D645" s="15" t="e">
        <f t="shared" si="18"/>
        <v>#VALUE!</v>
      </c>
      <c r="E645" s="10">
        <v>18</v>
      </c>
      <c r="F645" s="8" t="str">
        <f t="shared" si="19"/>
        <v>11/25/13 – 11/27/13</v>
      </c>
      <c r="J645" t="s">
        <v>60</v>
      </c>
      <c r="K645">
        <v>3</v>
      </c>
      <c r="L645">
        <v>2</v>
      </c>
      <c r="M645" s="1">
        <v>5</v>
      </c>
      <c r="N645" s="1" t="s">
        <v>26</v>
      </c>
    </row>
    <row r="646" spans="1:14" x14ac:dyDescent="0.25">
      <c r="A646" s="10" t="s">
        <v>60</v>
      </c>
      <c r="B646" s="10" t="e">
        <f>COUNTIFS([17]RawData!$F$2:$F$256,"19", [17]RawData!$D$2:$D$256, "Failed To Fill")</f>
        <v>#VALUE!</v>
      </c>
      <c r="C646" s="10" t="e">
        <f>COUNTIFS([17]RawData!$F$2:$F$256,"19", [17]RawData!$D$2:$D$256, "Filled")</f>
        <v>#VALUE!</v>
      </c>
      <c r="D646" s="15" t="e">
        <f t="shared" si="18"/>
        <v>#VALUE!</v>
      </c>
      <c r="E646" s="10">
        <v>19</v>
      </c>
      <c r="F646" s="8" t="str">
        <f t="shared" si="19"/>
        <v>12/2/13 – 12/6/13</v>
      </c>
      <c r="J646" t="s">
        <v>60</v>
      </c>
      <c r="K646">
        <v>3</v>
      </c>
      <c r="L646">
        <v>9</v>
      </c>
      <c r="M646" s="1">
        <v>12</v>
      </c>
      <c r="N646" s="1" t="s">
        <v>27</v>
      </c>
    </row>
    <row r="647" spans="1:14" x14ac:dyDescent="0.25">
      <c r="A647" s="10" t="s">
        <v>60</v>
      </c>
      <c r="B647" s="10" t="e">
        <f>COUNTIFS([17]RawData!$F$2:$F$256,"20", [17]RawData!$D$2:$D$256, "Failed To Fill")</f>
        <v>#VALUE!</v>
      </c>
      <c r="C647" s="10" t="e">
        <f>COUNTIFS([17]RawData!$F$2:$F$256,"20", [17]RawData!$D$2:$D$256, "Filled")</f>
        <v>#VALUE!</v>
      </c>
      <c r="D647" s="15" t="e">
        <f t="shared" si="18"/>
        <v>#VALUE!</v>
      </c>
      <c r="E647" s="10">
        <v>20</v>
      </c>
      <c r="F647" s="8" t="str">
        <f t="shared" si="19"/>
        <v>12/9/13 – 12/13/13</v>
      </c>
      <c r="J647" t="s">
        <v>60</v>
      </c>
      <c r="K647">
        <v>0</v>
      </c>
      <c r="L647">
        <v>2</v>
      </c>
      <c r="M647" s="1">
        <v>2</v>
      </c>
      <c r="N647" s="1" t="s">
        <v>28</v>
      </c>
    </row>
    <row r="648" spans="1:14" x14ac:dyDescent="0.25">
      <c r="A648" s="10" t="s">
        <v>60</v>
      </c>
      <c r="B648" s="10" t="e">
        <f>COUNTIFS([17]RawData!$F$2:$F$256,"21", [17]RawData!$D$2:$D$256, "Failed To Fill")</f>
        <v>#VALUE!</v>
      </c>
      <c r="C648" s="10" t="e">
        <f>COUNTIFS([17]RawData!$F$2:$F$256,"21", [17]RawData!$D$2:$D$256, "Filled")</f>
        <v>#VALUE!</v>
      </c>
      <c r="D648" s="15" t="e">
        <f t="shared" si="18"/>
        <v>#VALUE!</v>
      </c>
      <c r="E648" s="10">
        <v>21</v>
      </c>
      <c r="F648" s="8" t="str">
        <f t="shared" si="19"/>
        <v>12/16/13 – 12/19/13</v>
      </c>
      <c r="J648" t="s">
        <v>60</v>
      </c>
      <c r="K648">
        <v>0</v>
      </c>
      <c r="L648">
        <v>0</v>
      </c>
      <c r="M648" s="1">
        <v>0</v>
      </c>
      <c r="N648" s="1" t="s">
        <v>29</v>
      </c>
    </row>
    <row r="649" spans="1:14" x14ac:dyDescent="0.25">
      <c r="A649" s="10" t="s">
        <v>60</v>
      </c>
      <c r="B649" s="10" t="e">
        <f>COUNTIFS([17]RawData!$F$2:$F$256,"22", [17]RawData!$D$2:$D$256, "Failed To Fill")</f>
        <v>#VALUE!</v>
      </c>
      <c r="C649" s="10" t="e">
        <f>COUNTIFS([17]RawData!$F$2:$F$256,"22", [17]RawData!$D$2:$D$256, "Filled")</f>
        <v>#VALUE!</v>
      </c>
      <c r="D649" s="15" t="e">
        <f t="shared" si="18"/>
        <v>#VALUE!</v>
      </c>
      <c r="E649" s="10">
        <v>22</v>
      </c>
      <c r="F649" s="8" t="str">
        <f t="shared" si="19"/>
        <v>Winter Break</v>
      </c>
      <c r="J649" t="s">
        <v>60</v>
      </c>
      <c r="K649">
        <v>0</v>
      </c>
      <c r="L649">
        <v>2</v>
      </c>
      <c r="M649" s="1">
        <v>2</v>
      </c>
      <c r="N649" s="1" t="s">
        <v>30</v>
      </c>
    </row>
    <row r="650" spans="1:14" x14ac:dyDescent="0.25">
      <c r="A650" s="10" t="s">
        <v>60</v>
      </c>
      <c r="B650" s="10" t="e">
        <f>COUNTIFS([17]RawData!$F$2:$F$256,"23", [17]RawData!$D$2:$D$256, "Failed To Fill")</f>
        <v>#VALUE!</v>
      </c>
      <c r="C650" s="10" t="e">
        <f>COUNTIFS([17]RawData!$F$2:$F$256,"23", [17]RawData!$D$2:$D$256, "Filled")</f>
        <v>#VALUE!</v>
      </c>
      <c r="D650" s="15" t="e">
        <f t="shared" si="18"/>
        <v>#VALUE!</v>
      </c>
      <c r="E650" s="10">
        <v>23</v>
      </c>
      <c r="F650" s="8" t="str">
        <f t="shared" si="19"/>
        <v>1/6/14 – 1/10/14</v>
      </c>
      <c r="J650" t="s">
        <v>60</v>
      </c>
      <c r="K650">
        <v>1</v>
      </c>
      <c r="L650">
        <v>7</v>
      </c>
      <c r="M650" s="1">
        <v>8</v>
      </c>
      <c r="N650" s="1" t="s">
        <v>31</v>
      </c>
    </row>
    <row r="651" spans="1:14" x14ac:dyDescent="0.25">
      <c r="A651" s="10" t="s">
        <v>60</v>
      </c>
      <c r="B651" s="10" t="e">
        <f>COUNTIFS([17]RawData!$F$2:$F$256,"24", [17]RawData!$D$2:$D$256, "Failed To Fill")</f>
        <v>#VALUE!</v>
      </c>
      <c r="C651" s="10" t="e">
        <f>COUNTIFS([17]RawData!$F$2:$F$256,"24", [17]RawData!$D$2:$D$256, "Filled")</f>
        <v>#VALUE!</v>
      </c>
      <c r="D651" s="15" t="e">
        <f t="shared" si="18"/>
        <v>#VALUE!</v>
      </c>
      <c r="E651" s="10">
        <v>24</v>
      </c>
      <c r="F651" s="8" t="str">
        <f t="shared" si="19"/>
        <v>1/13/14 – 1/17/14</v>
      </c>
      <c r="J651" t="s">
        <v>60</v>
      </c>
      <c r="K651">
        <v>2</v>
      </c>
      <c r="L651">
        <v>6</v>
      </c>
      <c r="M651" s="1">
        <v>8</v>
      </c>
      <c r="N651" s="1" t="s">
        <v>32</v>
      </c>
    </row>
    <row r="652" spans="1:14" x14ac:dyDescent="0.25">
      <c r="A652" s="10" t="s">
        <v>60</v>
      </c>
      <c r="B652" s="10" t="e">
        <f>COUNTIFS([17]RawData!$F$2:$F$256,"25", [17]RawData!$D$2:$D$256, "Failed To Fill")</f>
        <v>#VALUE!</v>
      </c>
      <c r="C652" s="10" t="e">
        <f>COUNTIFS([17]RawData!$F$2:$F$256,"25", [17]RawData!$D$2:$D$256, "Filled")</f>
        <v>#VALUE!</v>
      </c>
      <c r="D652" s="15" t="e">
        <f t="shared" si="18"/>
        <v>#VALUE!</v>
      </c>
      <c r="E652" s="10">
        <v>25</v>
      </c>
      <c r="F652" s="8" t="str">
        <f t="shared" si="19"/>
        <v>1/21/14 – 1/24/14</v>
      </c>
      <c r="J652" t="s">
        <v>60</v>
      </c>
      <c r="K652">
        <v>1</v>
      </c>
      <c r="L652">
        <v>11</v>
      </c>
      <c r="M652" s="1">
        <v>12</v>
      </c>
      <c r="N652" s="1" t="s">
        <v>33</v>
      </c>
    </row>
    <row r="653" spans="1:14" x14ac:dyDescent="0.25">
      <c r="A653" s="10" t="s">
        <v>60</v>
      </c>
      <c r="B653" s="10" t="e">
        <f>COUNTIFS([17]RawData!$F$2:$F$256,"26", [17]RawData!$D$2:$D$256, "Failed To Fill")</f>
        <v>#VALUE!</v>
      </c>
      <c r="C653" s="10" t="e">
        <f>COUNTIFS([17]RawData!$F$2:$F$256,"26", [17]RawData!$D$2:$D$256, "Filled")</f>
        <v>#VALUE!</v>
      </c>
      <c r="D653" s="15" t="e">
        <f t="shared" si="18"/>
        <v>#VALUE!</v>
      </c>
      <c r="E653" s="10">
        <v>26</v>
      </c>
      <c r="F653" s="8" t="str">
        <f t="shared" si="19"/>
        <v>1/27/14 – 1/31/14</v>
      </c>
      <c r="J653" t="s">
        <v>60</v>
      </c>
      <c r="K653">
        <v>4</v>
      </c>
      <c r="L653">
        <v>11</v>
      </c>
      <c r="M653" s="1">
        <v>15</v>
      </c>
      <c r="N653" s="1" t="s">
        <v>34</v>
      </c>
    </row>
    <row r="654" spans="1:14" x14ac:dyDescent="0.25">
      <c r="A654" s="10" t="s">
        <v>60</v>
      </c>
      <c r="B654" s="10" t="e">
        <f>COUNTIFS([17]RawData!$F$2:$F$256,"27", [17]RawData!$D$2:$D$256, "Failed To Fill")</f>
        <v>#VALUE!</v>
      </c>
      <c r="C654" s="10" t="e">
        <f>COUNTIFS([17]RawData!$F$2:$F$256,"27", [17]RawData!$D$2:$D$256, "Filled")</f>
        <v>#VALUE!</v>
      </c>
      <c r="D654" s="15" t="e">
        <f t="shared" si="18"/>
        <v>#VALUE!</v>
      </c>
      <c r="E654" s="10">
        <v>27</v>
      </c>
      <c r="F654" s="8" t="str">
        <f t="shared" si="19"/>
        <v xml:space="preserve"> 2/3/14 – 2/7/14</v>
      </c>
      <c r="J654" t="s">
        <v>60</v>
      </c>
      <c r="K654">
        <v>3</v>
      </c>
      <c r="L654">
        <v>6</v>
      </c>
      <c r="M654" s="1">
        <v>9</v>
      </c>
      <c r="N654" s="1" t="s">
        <v>35</v>
      </c>
    </row>
    <row r="655" spans="1:14" x14ac:dyDescent="0.25">
      <c r="A655" s="10" t="s">
        <v>60</v>
      </c>
      <c r="B655" s="10" t="e">
        <f>COUNTIFS([17]RawData!$F$2:$F$256,"28", [17]RawData!$D$2:$D$256, "Failed To Fill")</f>
        <v>#VALUE!</v>
      </c>
      <c r="C655" s="10" t="e">
        <f>COUNTIFS([17]RawData!$F$2:$F$256,"28", [17]RawData!$D$2:$D$256, "Filled")</f>
        <v>#VALUE!</v>
      </c>
      <c r="D655" s="15" t="e">
        <f t="shared" si="18"/>
        <v>#VALUE!</v>
      </c>
      <c r="E655" s="10">
        <v>28</v>
      </c>
      <c r="F655" s="8" t="str">
        <f t="shared" si="19"/>
        <v xml:space="preserve"> 2/10/14 – 2/14/14</v>
      </c>
      <c r="J655" t="s">
        <v>60</v>
      </c>
      <c r="K655">
        <v>3</v>
      </c>
      <c r="L655">
        <v>6</v>
      </c>
      <c r="M655" s="1">
        <v>9</v>
      </c>
      <c r="N655" s="1" t="s">
        <v>36</v>
      </c>
    </row>
    <row r="656" spans="1:14" x14ac:dyDescent="0.25">
      <c r="A656" s="10" t="s">
        <v>60</v>
      </c>
      <c r="B656" s="10" t="e">
        <f>COUNTIFS([17]RawData!$F$2:$F$256,"29", [17]RawData!$D$2:$D$256, "Failed To Fill")</f>
        <v>#VALUE!</v>
      </c>
      <c r="C656" s="10" t="e">
        <f>COUNTIFS([17]RawData!$F$2:$F$256,"29", [17]RawData!$D$2:$D$256, "Filled")</f>
        <v>#VALUE!</v>
      </c>
      <c r="D656" s="15" t="e">
        <f t="shared" si="18"/>
        <v>#VALUE!</v>
      </c>
      <c r="E656" s="10">
        <v>29</v>
      </c>
      <c r="F656" s="8" t="str">
        <f t="shared" si="19"/>
        <v xml:space="preserve"> 2/17/14 – 2/19/14</v>
      </c>
      <c r="J656" t="s">
        <v>60</v>
      </c>
      <c r="K656">
        <v>0</v>
      </c>
      <c r="L656">
        <v>2</v>
      </c>
      <c r="M656" s="1">
        <v>2</v>
      </c>
      <c r="N656" s="1" t="s">
        <v>37</v>
      </c>
    </row>
    <row r="657" spans="1:14" x14ac:dyDescent="0.25">
      <c r="A657" s="10" t="s">
        <v>60</v>
      </c>
      <c r="B657" s="10" t="e">
        <f>COUNTIFS([17]RawData!$F$2:$F$256,"30", [17]RawData!$D$2:$D$256, "Failed To Fill")</f>
        <v>#VALUE!</v>
      </c>
      <c r="C657" s="10" t="e">
        <f>COUNTIFS([17]RawData!$F$2:$F$256,"30", [17]RawData!$D$2:$D$256, "Filled")</f>
        <v>#VALUE!</v>
      </c>
      <c r="D657" s="15" t="e">
        <f t="shared" si="18"/>
        <v>#VALUE!</v>
      </c>
      <c r="E657" s="10">
        <v>30</v>
      </c>
      <c r="F657" s="8" t="str">
        <f t="shared" si="19"/>
        <v xml:space="preserve"> 2/24/14 – 2/28/14</v>
      </c>
      <c r="J657" t="s">
        <v>60</v>
      </c>
      <c r="K657">
        <v>0</v>
      </c>
      <c r="L657">
        <v>9</v>
      </c>
      <c r="M657" s="1">
        <v>9</v>
      </c>
      <c r="N657" s="1" t="s">
        <v>38</v>
      </c>
    </row>
    <row r="658" spans="1:14" x14ac:dyDescent="0.25">
      <c r="A658" s="10" t="s">
        <v>60</v>
      </c>
      <c r="B658" s="10" t="e">
        <f>COUNTIFS([17]RawData!$F$2:$F$256,"31", [17]RawData!$D$2:$D$256, "Failed To Fill")</f>
        <v>#VALUE!</v>
      </c>
      <c r="C658" s="10" t="e">
        <f>COUNTIFS([17]RawData!$F$2:$F$256,"31", [17]RawData!$D$2:$D$256, "Filled")</f>
        <v>#VALUE!</v>
      </c>
      <c r="D658" s="15" t="e">
        <f t="shared" si="18"/>
        <v>#VALUE!</v>
      </c>
      <c r="E658" s="10">
        <v>31</v>
      </c>
      <c r="F658" s="8" t="str">
        <f t="shared" si="19"/>
        <v xml:space="preserve"> 3/3/14 – 3/7/14</v>
      </c>
      <c r="J658" t="s">
        <v>60</v>
      </c>
      <c r="K658">
        <v>1</v>
      </c>
      <c r="L658">
        <v>12</v>
      </c>
      <c r="M658" s="1">
        <v>13</v>
      </c>
      <c r="N658" s="1" t="s">
        <v>40</v>
      </c>
    </row>
    <row r="659" spans="1:14" x14ac:dyDescent="0.25">
      <c r="A659" s="10" t="s">
        <v>60</v>
      </c>
      <c r="B659" s="10" t="e">
        <f>COUNTIFS([17]RawData!$F$2:$F$256,"32", [17]RawData!$D$2:$D$256, "Failed To Fill")</f>
        <v>#VALUE!</v>
      </c>
      <c r="C659" s="10" t="e">
        <f>COUNTIFS([17]RawData!$F$2:$F$256,"32", [17]RawData!$D$2:$D$256, "Filled")</f>
        <v>#VALUE!</v>
      </c>
      <c r="D659" s="15" t="e">
        <f t="shared" si="18"/>
        <v>#VALUE!</v>
      </c>
      <c r="E659" s="10">
        <v>32</v>
      </c>
      <c r="F659" s="8" t="str">
        <f t="shared" si="19"/>
        <v xml:space="preserve"> 3/10/14 – 3/13/14</v>
      </c>
      <c r="J659" t="s">
        <v>60</v>
      </c>
      <c r="K659">
        <v>0</v>
      </c>
      <c r="L659">
        <v>6</v>
      </c>
      <c r="M659" s="1">
        <v>6</v>
      </c>
      <c r="N659" s="1" t="s">
        <v>41</v>
      </c>
    </row>
    <row r="660" spans="1:14" x14ac:dyDescent="0.25">
      <c r="A660" s="10" t="s">
        <v>60</v>
      </c>
      <c r="B660" s="10" t="e">
        <f>COUNTIFS([17]RawData!$F$2:$F$256,"33", [17]RawData!$D$2:$D$256, "Failed To Fill")</f>
        <v>#VALUE!</v>
      </c>
      <c r="C660" s="10" t="e">
        <f>COUNTIFS([17]RawData!$F$2:$F$256,"33", [17]RawData!$D$2:$D$256, "Filled")</f>
        <v>#VALUE!</v>
      </c>
      <c r="D660" s="15" t="e">
        <f t="shared" si="18"/>
        <v>#VALUE!</v>
      </c>
      <c r="E660" s="10">
        <v>33</v>
      </c>
      <c r="F660" s="8" t="str">
        <f t="shared" si="19"/>
        <v xml:space="preserve"> 3/17/14 – 3/21/14</v>
      </c>
      <c r="J660" t="s">
        <v>60</v>
      </c>
      <c r="K660">
        <v>5</v>
      </c>
      <c r="L660">
        <v>9</v>
      </c>
      <c r="M660" s="1">
        <v>14</v>
      </c>
      <c r="N660" s="1" t="s">
        <v>42</v>
      </c>
    </row>
    <row r="661" spans="1:14" x14ac:dyDescent="0.25">
      <c r="A661" s="10" t="s">
        <v>60</v>
      </c>
      <c r="B661" s="10" t="e">
        <f>COUNTIFS([17]RawData!$F$2:$F$256,"34", [17]RawData!$D$2:$D$256, "Failed To Fill")</f>
        <v>#VALUE!</v>
      </c>
      <c r="C661" s="10" t="e">
        <f>COUNTIFS([17]RawData!$F$2:$F$256,"34", [17]RawData!$D$2:$D$256, "Filled")</f>
        <v>#VALUE!</v>
      </c>
      <c r="D661" s="15" t="e">
        <f t="shared" si="18"/>
        <v>#VALUE!</v>
      </c>
      <c r="E661" s="10">
        <v>34</v>
      </c>
      <c r="F661" s="8" t="str">
        <f t="shared" si="19"/>
        <v xml:space="preserve"> 3/24/14 – 3/28/14</v>
      </c>
      <c r="J661" t="s">
        <v>60</v>
      </c>
      <c r="K661">
        <v>0</v>
      </c>
      <c r="L661">
        <v>9</v>
      </c>
      <c r="M661" s="1">
        <v>9</v>
      </c>
      <c r="N661" s="1" t="s">
        <v>43</v>
      </c>
    </row>
    <row r="662" spans="1:14" x14ac:dyDescent="0.25">
      <c r="A662" s="10" t="s">
        <v>60</v>
      </c>
      <c r="B662" s="10" t="e">
        <f>COUNTIFS([17]RawData!$F$2:$F$256,"35", [17]RawData!$D$2:$D$256, "Failed To Fill")</f>
        <v>#VALUE!</v>
      </c>
      <c r="C662" s="10" t="e">
        <f>COUNTIFS([17]RawData!$F$2:$F$256,"35", [17]RawData!$D$2:$D$256, "Filled")</f>
        <v>#VALUE!</v>
      </c>
      <c r="D662" s="15" t="e">
        <f t="shared" si="18"/>
        <v>#VALUE!</v>
      </c>
      <c r="E662" s="10">
        <v>35</v>
      </c>
      <c r="F662" s="8" t="str">
        <f t="shared" si="19"/>
        <v xml:space="preserve"> 3/31/14 – 4/4/14</v>
      </c>
      <c r="J662" t="s">
        <v>60</v>
      </c>
      <c r="K662">
        <v>1</v>
      </c>
      <c r="L662">
        <v>7</v>
      </c>
      <c r="M662" s="1">
        <v>8</v>
      </c>
      <c r="N662" s="1" t="s">
        <v>44</v>
      </c>
    </row>
    <row r="663" spans="1:14" x14ac:dyDescent="0.25">
      <c r="A663" s="10" t="s">
        <v>61</v>
      </c>
      <c r="B663" s="15" t="e">
        <f>COUNTIFS([18]RawData!$F$2:$F$400,"1", [18]RawData!$D$2:$D$400, "Filled")</f>
        <v>#VALUE!</v>
      </c>
      <c r="C663" s="15" t="e">
        <f>COUNTIFS([18]RawData!$F$2:$F$400,"1", [18]RawData!$D$2:$D$400, "Failed To Fill")</f>
        <v>#VALUE!</v>
      </c>
      <c r="D663" s="15" t="e">
        <f t="shared" si="18"/>
        <v>#VALUE!</v>
      </c>
      <c r="E663" s="10">
        <v>1</v>
      </c>
      <c r="F663" s="8" t="str">
        <f t="shared" si="19"/>
        <v>7/29/13 – 8/2/13</v>
      </c>
      <c r="J663" t="s">
        <v>61</v>
      </c>
      <c r="K663">
        <v>2</v>
      </c>
      <c r="L663">
        <v>0</v>
      </c>
      <c r="M663" s="1">
        <v>2</v>
      </c>
      <c r="N663" s="1" t="s">
        <v>9</v>
      </c>
    </row>
    <row r="664" spans="1:14" x14ac:dyDescent="0.25">
      <c r="A664" s="10" t="s">
        <v>61</v>
      </c>
      <c r="B664" s="15" t="e">
        <f>COUNTIFS([18]RawData!$F$2:$F$400,"2", [18]RawData!$D$2:$D$400, "Filled")</f>
        <v>#VALUE!</v>
      </c>
      <c r="C664" s="10" t="e">
        <f>COUNTIFS([18]RawData!$F$2:$F$400,"2", [18]RawData!$D$2:$D$400, "Failed To Fill")</f>
        <v>#VALUE!</v>
      </c>
      <c r="D664" s="15" t="e">
        <f t="shared" si="18"/>
        <v>#VALUE!</v>
      </c>
      <c r="E664" s="10">
        <v>2</v>
      </c>
      <c r="F664" s="8" t="str">
        <f t="shared" si="19"/>
        <v>8/5/13 – 8/9/13</v>
      </c>
      <c r="J664" t="s">
        <v>61</v>
      </c>
      <c r="K664">
        <v>10</v>
      </c>
      <c r="L664">
        <v>0</v>
      </c>
      <c r="M664" s="1">
        <v>10</v>
      </c>
      <c r="N664" s="1" t="s">
        <v>10</v>
      </c>
    </row>
    <row r="665" spans="1:14" x14ac:dyDescent="0.25">
      <c r="A665" s="10" t="s">
        <v>61</v>
      </c>
      <c r="B665" s="15" t="e">
        <f>COUNTIFS([18]RawData!$F$2:$F$400,"3", [18]RawData!$D$2:$D$400, "Filled")</f>
        <v>#VALUE!</v>
      </c>
      <c r="C665" s="10" t="e">
        <f>COUNTIFS([18]RawData!$F$2:$F$400,"3", [18]RawData!$D$2:$D$400, "Failed To Fill")</f>
        <v>#VALUE!</v>
      </c>
      <c r="D665" s="15" t="e">
        <f t="shared" si="18"/>
        <v>#VALUE!</v>
      </c>
      <c r="E665" s="10">
        <v>3</v>
      </c>
      <c r="F665" s="8" t="str">
        <f t="shared" si="19"/>
        <v>8/12/13 – 8/16/13</v>
      </c>
      <c r="J665" t="s">
        <v>61</v>
      </c>
      <c r="K665">
        <v>11</v>
      </c>
      <c r="L665">
        <v>1</v>
      </c>
      <c r="M665" s="1">
        <v>12</v>
      </c>
      <c r="N665" s="1" t="s">
        <v>11</v>
      </c>
    </row>
    <row r="666" spans="1:14" x14ac:dyDescent="0.25">
      <c r="A666" s="10" t="s">
        <v>61</v>
      </c>
      <c r="B666" s="10" t="e">
        <f>COUNTIFS([18]RawData!$F$2:$F$400,"4", [18]RawData!$D$2:$D$400, "Filled")</f>
        <v>#VALUE!</v>
      </c>
      <c r="C666" s="10" t="e">
        <f>COUNTIFS([18]RawData!$F$2:$F$400,"4", [18]RawData!$D$2:$D$400, "Failed To Fill")</f>
        <v>#VALUE!</v>
      </c>
      <c r="D666" s="15" t="e">
        <f t="shared" si="18"/>
        <v>#VALUE!</v>
      </c>
      <c r="E666" s="10">
        <v>4</v>
      </c>
      <c r="F666" s="8" t="str">
        <f t="shared" si="19"/>
        <v>8/19/13 – 8/23/13</v>
      </c>
      <c r="J666" t="s">
        <v>61</v>
      </c>
      <c r="K666">
        <v>5</v>
      </c>
      <c r="L666">
        <v>1</v>
      </c>
      <c r="M666" s="1">
        <v>6</v>
      </c>
      <c r="N666" s="1" t="s">
        <v>12</v>
      </c>
    </row>
    <row r="667" spans="1:14" x14ac:dyDescent="0.25">
      <c r="A667" s="10" t="s">
        <v>61</v>
      </c>
      <c r="B667" s="10" t="e">
        <f>COUNTIFS([18]RawData!$F$2:$F$400,"5", [18]RawData!$D$2:$D$400, "Filled")</f>
        <v>#VALUE!</v>
      </c>
      <c r="C667" s="10" t="e">
        <f>COUNTIFS([18]RawData!$F$2:$F$400,"5", [18]RawData!$D$2:$D$400, "Failed To Fill")</f>
        <v>#VALUE!</v>
      </c>
      <c r="D667" s="15" t="e">
        <f t="shared" si="18"/>
        <v>#VALUE!</v>
      </c>
      <c r="E667" s="10">
        <v>5</v>
      </c>
      <c r="F667" s="8" t="str">
        <f t="shared" si="19"/>
        <v>8/26/13 – 8/30/13</v>
      </c>
      <c r="J667" t="s">
        <v>61</v>
      </c>
      <c r="K667">
        <v>8</v>
      </c>
      <c r="L667">
        <v>0</v>
      </c>
      <c r="M667" s="1">
        <v>8</v>
      </c>
      <c r="N667" s="1" t="s">
        <v>13</v>
      </c>
    </row>
    <row r="668" spans="1:14" x14ac:dyDescent="0.25">
      <c r="A668" s="10" t="s">
        <v>61</v>
      </c>
      <c r="B668" s="10" t="e">
        <f>COUNTIFS([18]RawData!$F$2:$F$400,"6", [18]RawData!$D$2:$D$400, "Filled")</f>
        <v>#VALUE!</v>
      </c>
      <c r="C668" s="10" t="e">
        <f>COUNTIFS([18]RawData!$F$2:$F$400,"6", [18]RawData!$D$2:$D$400, "Failed To Fill")</f>
        <v>#VALUE!</v>
      </c>
      <c r="D668" s="15" t="e">
        <f t="shared" si="18"/>
        <v>#VALUE!</v>
      </c>
      <c r="E668" s="10">
        <v>6</v>
      </c>
      <c r="F668" s="8" t="str">
        <f t="shared" si="19"/>
        <v>9/3/13 – 9/6/13</v>
      </c>
      <c r="J668" t="s">
        <v>61</v>
      </c>
      <c r="K668">
        <v>10</v>
      </c>
      <c r="L668">
        <v>2</v>
      </c>
      <c r="M668" s="1">
        <v>12</v>
      </c>
      <c r="N668" s="1" t="s">
        <v>14</v>
      </c>
    </row>
    <row r="669" spans="1:14" x14ac:dyDescent="0.25">
      <c r="A669" s="10" t="s">
        <v>61</v>
      </c>
      <c r="B669" s="10" t="e">
        <f>COUNTIFS([18]RawData!$F$2:$F$400,"7", [18]RawData!$D$2:$D$400, "Filled")</f>
        <v>#VALUE!</v>
      </c>
      <c r="C669" s="10" t="e">
        <f>COUNTIFS([18]RawData!$F$2:$F$400,"7", [18]RawData!$D$2:$D$400, "Failed To Fill")</f>
        <v>#VALUE!</v>
      </c>
      <c r="D669" s="15" t="e">
        <f t="shared" si="18"/>
        <v>#VALUE!</v>
      </c>
      <c r="E669" s="10">
        <v>7</v>
      </c>
      <c r="F669" s="8" t="str">
        <f t="shared" si="19"/>
        <v>9/9/13 – 9/13/13</v>
      </c>
      <c r="J669" t="s">
        <v>61</v>
      </c>
      <c r="K669">
        <v>7</v>
      </c>
      <c r="L669">
        <v>2</v>
      </c>
      <c r="M669" s="1">
        <v>9</v>
      </c>
      <c r="N669" s="1" t="s">
        <v>15</v>
      </c>
    </row>
    <row r="670" spans="1:14" x14ac:dyDescent="0.25">
      <c r="A670" s="10" t="s">
        <v>61</v>
      </c>
      <c r="B670" s="16" t="e">
        <f>COUNTIFS([18]RawData!$F$2:$F$400,"8", [18]RawData!$D$2:$D$400, "Filled")</f>
        <v>#VALUE!</v>
      </c>
      <c r="C670" s="16" t="e">
        <f>COUNTIFS([18]RawData!$F$2:$F$400,"8", [18]RawData!$D$2:$D$400, "Failed To Fill")</f>
        <v>#VALUE!</v>
      </c>
      <c r="D670" s="15" t="e">
        <f t="shared" si="18"/>
        <v>#VALUE!</v>
      </c>
      <c r="E670" s="10">
        <v>8</v>
      </c>
      <c r="F670" s="8" t="str">
        <f t="shared" si="19"/>
        <v>9/16/13 – 9/20/13</v>
      </c>
      <c r="J670" t="s">
        <v>61</v>
      </c>
      <c r="K670">
        <v>9</v>
      </c>
      <c r="L670">
        <v>1</v>
      </c>
      <c r="M670" s="1">
        <v>10</v>
      </c>
      <c r="N670" s="1" t="s">
        <v>16</v>
      </c>
    </row>
    <row r="671" spans="1:14" x14ac:dyDescent="0.25">
      <c r="A671" s="10" t="s">
        <v>61</v>
      </c>
      <c r="B671" s="10" t="e">
        <f>COUNTIFS([18]RawData!$F$2:$F$400,"9", [18]RawData!$D$2:$D$400, "Filled")</f>
        <v>#VALUE!</v>
      </c>
      <c r="C671" s="10" t="e">
        <f>COUNTIFS([18]RawData!$F$2:$F$400,"9", [18]RawData!$D$2:$D$400, "Failed To Fill")</f>
        <v>#VALUE!</v>
      </c>
      <c r="D671" s="15" t="e">
        <f t="shared" si="18"/>
        <v>#VALUE!</v>
      </c>
      <c r="E671" s="10">
        <v>9</v>
      </c>
      <c r="F671" s="8" t="str">
        <f t="shared" si="19"/>
        <v>9/23/13 – 9/27/13</v>
      </c>
      <c r="J671" t="s">
        <v>61</v>
      </c>
      <c r="K671">
        <v>9</v>
      </c>
      <c r="L671">
        <v>1</v>
      </c>
      <c r="M671" s="1">
        <v>10</v>
      </c>
      <c r="N671" s="1" t="s">
        <v>17</v>
      </c>
    </row>
    <row r="672" spans="1:14" x14ac:dyDescent="0.25">
      <c r="A672" s="10" t="s">
        <v>61</v>
      </c>
      <c r="B672" s="10" t="e">
        <f>COUNTIFS([18]RawData!$F$2:$F$400,"10", [18]RawData!$D$2:$D$400, "Filled")</f>
        <v>#VALUE!</v>
      </c>
      <c r="C672" s="10" t="e">
        <f>COUNTIFS([18]RawData!$F$2:$F$400,"10", [18]RawData!$D$2:$D$400, "Failed To Fill")</f>
        <v>#VALUE!</v>
      </c>
      <c r="D672" s="15" t="e">
        <f t="shared" si="18"/>
        <v>#VALUE!</v>
      </c>
      <c r="E672" s="10">
        <v>10</v>
      </c>
      <c r="F672" s="8" t="str">
        <f t="shared" si="19"/>
        <v>9/30/13 – 10/4/13</v>
      </c>
      <c r="J672" t="s">
        <v>61</v>
      </c>
      <c r="K672">
        <v>6</v>
      </c>
      <c r="L672">
        <v>1</v>
      </c>
      <c r="M672" s="1">
        <v>7</v>
      </c>
      <c r="N672" s="1" t="s">
        <v>18</v>
      </c>
    </row>
    <row r="673" spans="1:14" x14ac:dyDescent="0.25">
      <c r="A673" s="10" t="s">
        <v>61</v>
      </c>
      <c r="B673" s="10" t="e">
        <f>COUNTIFS([18]RawData!$F$2:$F$400,"11", [18]RawData!$D$2:$D$400, "Filled")</f>
        <v>#VALUE!</v>
      </c>
      <c r="C673" s="10" t="e">
        <f>COUNTIFS([18]RawData!$F$2:$F$400,"11", [18]RawData!$D$2:$D$400, "Failed To Fill")</f>
        <v>#VALUE!</v>
      </c>
      <c r="D673" s="15" t="e">
        <f t="shared" si="18"/>
        <v>#VALUE!</v>
      </c>
      <c r="E673" s="10">
        <v>11</v>
      </c>
      <c r="F673" s="8" t="str">
        <f t="shared" si="19"/>
        <v>10/7/13 – 10/8/13</v>
      </c>
      <c r="J673" t="s">
        <v>61</v>
      </c>
      <c r="K673">
        <v>3</v>
      </c>
      <c r="L673">
        <v>3</v>
      </c>
      <c r="M673" s="1">
        <v>6</v>
      </c>
      <c r="N673" s="1" t="s">
        <v>19</v>
      </c>
    </row>
    <row r="674" spans="1:14" x14ac:dyDescent="0.25">
      <c r="A674" s="10" t="s">
        <v>61</v>
      </c>
      <c r="B674" s="10" t="e">
        <f>COUNTIFS([18]RawData!$F$2:$F$400,"12", [18]RawData!$D$2:$D$400, "Filled")</f>
        <v>#VALUE!</v>
      </c>
      <c r="C674" s="10" t="e">
        <f>COUNTIFS([18]RawData!$F$2:$F$400,"12", [18]RawData!$D$2:$D$400, "Failed To Fill")</f>
        <v>#VALUE!</v>
      </c>
      <c r="D674" s="15" t="e">
        <f t="shared" si="18"/>
        <v>#VALUE!</v>
      </c>
      <c r="E674" s="10">
        <v>12</v>
      </c>
      <c r="F674" s="8" t="str">
        <f t="shared" si="19"/>
        <v>10/15/13 – 10/18/13</v>
      </c>
      <c r="J674" t="s">
        <v>61</v>
      </c>
      <c r="K674">
        <v>2</v>
      </c>
      <c r="L674">
        <v>0</v>
      </c>
      <c r="M674" s="1">
        <v>2</v>
      </c>
      <c r="N674" s="1" t="s">
        <v>20</v>
      </c>
    </row>
    <row r="675" spans="1:14" x14ac:dyDescent="0.25">
      <c r="A675" s="10" t="s">
        <v>61</v>
      </c>
      <c r="B675" s="10" t="e">
        <f>COUNTIFS([18]RawData!$F$2:$F$400,"13", [18]RawData!$D$2:$D$400, "Filled")</f>
        <v>#VALUE!</v>
      </c>
      <c r="C675" s="10" t="e">
        <f>COUNTIFS([18]RawData!$F$2:$F$400,"13", [18]RawData!$D$2:$D$400, "Failed To Fill")</f>
        <v>#VALUE!</v>
      </c>
      <c r="D675" s="15" t="e">
        <f t="shared" si="18"/>
        <v>#VALUE!</v>
      </c>
      <c r="E675" s="10">
        <v>13</v>
      </c>
      <c r="F675" s="8" t="str">
        <f t="shared" si="19"/>
        <v>10/21/13 – 10/25/13</v>
      </c>
      <c r="J675" t="s">
        <v>61</v>
      </c>
      <c r="K675">
        <v>6</v>
      </c>
      <c r="L675">
        <v>1</v>
      </c>
      <c r="M675" s="1">
        <v>7</v>
      </c>
      <c r="N675" s="1" t="s">
        <v>21</v>
      </c>
    </row>
    <row r="676" spans="1:14" x14ac:dyDescent="0.25">
      <c r="A676" s="10" t="s">
        <v>61</v>
      </c>
      <c r="B676" s="10" t="e">
        <f>COUNTIFS([18]RawData!$F$2:$F$400,"14", [18]RawData!$D$2:$D$400, "Filled")</f>
        <v>#VALUE!</v>
      </c>
      <c r="C676" s="10" t="e">
        <f>COUNTIFS([18]RawData!$F$2:$F$400,"14", [18]RawData!$D$2:$D$400, "Failed To Fill")</f>
        <v>#VALUE!</v>
      </c>
      <c r="D676" s="15" t="e">
        <f t="shared" si="18"/>
        <v>#VALUE!</v>
      </c>
      <c r="E676" s="10">
        <v>14</v>
      </c>
      <c r="F676" s="8" t="str">
        <f t="shared" si="19"/>
        <v>10/28/13 – 11/1/13</v>
      </c>
      <c r="J676" t="s">
        <v>61</v>
      </c>
      <c r="K676">
        <v>13</v>
      </c>
      <c r="L676">
        <v>0</v>
      </c>
      <c r="M676" s="1">
        <v>13</v>
      </c>
      <c r="N676" s="1" t="s">
        <v>22</v>
      </c>
    </row>
    <row r="677" spans="1:14" x14ac:dyDescent="0.25">
      <c r="A677" s="10" t="s">
        <v>61</v>
      </c>
      <c r="B677" s="10" t="e">
        <f>COUNTIFS([18]RawData!$F$2:$F$400,"15", [18]RawData!$D$2:$D$400, "Filled")</f>
        <v>#VALUE!</v>
      </c>
      <c r="C677" s="10" t="e">
        <f>COUNTIFS([18]RawData!$F$2:$F$400,"15", [18]RawData!$D$2:$D$400, "Failed To Fill")</f>
        <v>#VALUE!</v>
      </c>
      <c r="D677" s="15" t="e">
        <f t="shared" si="18"/>
        <v>#VALUE!</v>
      </c>
      <c r="E677" s="10">
        <v>15</v>
      </c>
      <c r="F677" s="8" t="str">
        <f t="shared" si="19"/>
        <v>11/4/13 – 11/8/13</v>
      </c>
      <c r="J677" t="s">
        <v>61</v>
      </c>
      <c r="K677">
        <v>5</v>
      </c>
      <c r="L677">
        <v>2</v>
      </c>
      <c r="M677" s="1">
        <v>7</v>
      </c>
      <c r="N677" s="1" t="s">
        <v>23</v>
      </c>
    </row>
    <row r="678" spans="1:14" x14ac:dyDescent="0.25">
      <c r="A678" s="10" t="s">
        <v>61</v>
      </c>
      <c r="B678" s="10" t="e">
        <f>COUNTIFS([18]RawData!$F$2:$F$400,"16", [18]RawData!$D$2:$D$400, "Filled")</f>
        <v>#VALUE!</v>
      </c>
      <c r="C678" s="10" t="e">
        <f>COUNTIFS([18]RawData!$F$2:$F$400,"16", [18]RawData!$D$2:$D$400, "Failed To Fill")</f>
        <v>#VALUE!</v>
      </c>
      <c r="D678" s="15" t="e">
        <f t="shared" si="18"/>
        <v>#VALUE!</v>
      </c>
      <c r="E678" s="10">
        <v>16</v>
      </c>
      <c r="F678" s="8" t="str">
        <f t="shared" si="19"/>
        <v>11/12/13 – 11/15/13</v>
      </c>
      <c r="J678" t="s">
        <v>61</v>
      </c>
      <c r="K678">
        <v>6</v>
      </c>
      <c r="L678">
        <v>1</v>
      </c>
      <c r="M678" s="1">
        <v>7</v>
      </c>
      <c r="N678" s="1" t="s">
        <v>24</v>
      </c>
    </row>
    <row r="679" spans="1:14" x14ac:dyDescent="0.25">
      <c r="A679" s="10" t="s">
        <v>61</v>
      </c>
      <c r="B679" s="10" t="e">
        <f>COUNTIFS([18]RawData!$F$2:$F$400,"17", [18]RawData!$D$2:$D$400, "Filled")</f>
        <v>#VALUE!</v>
      </c>
      <c r="C679" s="10" t="e">
        <f>COUNTIFS([18]RawData!$F$2:$F$400,"17", [18]RawData!$D$2:$D$400, "Failed To Fill")</f>
        <v>#VALUE!</v>
      </c>
      <c r="D679" s="15" t="e">
        <f t="shared" si="18"/>
        <v>#VALUE!</v>
      </c>
      <c r="E679" s="10">
        <v>17</v>
      </c>
      <c r="F679" s="8" t="str">
        <f t="shared" si="19"/>
        <v>11/18/13 – 11/22/13</v>
      </c>
      <c r="J679" t="s">
        <v>61</v>
      </c>
      <c r="K679">
        <v>7</v>
      </c>
      <c r="L679">
        <v>3</v>
      </c>
      <c r="M679" s="1">
        <v>10</v>
      </c>
      <c r="N679" s="1" t="s">
        <v>25</v>
      </c>
    </row>
    <row r="680" spans="1:14" x14ac:dyDescent="0.25">
      <c r="A680" s="10" t="s">
        <v>61</v>
      </c>
      <c r="B680" s="10" t="e">
        <f>COUNTIFS([18]RawData!$F$2:$F$400,"18", [18]RawData!$D$2:$D$400, "Filled")</f>
        <v>#VALUE!</v>
      </c>
      <c r="C680" s="10" t="e">
        <f>COUNTIFS([18]RawData!$F$2:$F$400,"18", [18]RawData!$D$2:$D$400, "Failed To Fill")</f>
        <v>#VALUE!</v>
      </c>
      <c r="D680" s="15" t="e">
        <f t="shared" si="18"/>
        <v>#VALUE!</v>
      </c>
      <c r="E680" s="10">
        <v>18</v>
      </c>
      <c r="F680" s="8" t="str">
        <f t="shared" si="19"/>
        <v>11/25/13 – 11/27/13</v>
      </c>
      <c r="J680" t="s">
        <v>61</v>
      </c>
      <c r="K680">
        <v>7</v>
      </c>
      <c r="L680">
        <v>4</v>
      </c>
      <c r="M680" s="1">
        <v>11</v>
      </c>
      <c r="N680" s="1" t="s">
        <v>26</v>
      </c>
    </row>
    <row r="681" spans="1:14" x14ac:dyDescent="0.25">
      <c r="A681" s="10" t="s">
        <v>61</v>
      </c>
      <c r="B681" s="10" t="e">
        <f>COUNTIFS([18]RawData!$F$2:$F$400,"19", [18]RawData!$D$2:$D$400, "Filled")</f>
        <v>#VALUE!</v>
      </c>
      <c r="C681" s="10" t="e">
        <f>COUNTIFS([18]RawData!$F$2:$F$400,"19", [18]RawData!$D$2:$D$400, "Failed To Fill")</f>
        <v>#VALUE!</v>
      </c>
      <c r="D681" s="15" t="e">
        <f t="shared" si="18"/>
        <v>#VALUE!</v>
      </c>
      <c r="E681" s="10">
        <v>19</v>
      </c>
      <c r="F681" s="8" t="str">
        <f t="shared" si="19"/>
        <v>12/2/13 – 12/6/13</v>
      </c>
      <c r="J681" t="s">
        <v>61</v>
      </c>
      <c r="K681">
        <v>9</v>
      </c>
      <c r="L681">
        <v>1</v>
      </c>
      <c r="M681" s="1">
        <v>10</v>
      </c>
      <c r="N681" s="1" t="s">
        <v>27</v>
      </c>
    </row>
    <row r="682" spans="1:14" x14ac:dyDescent="0.25">
      <c r="A682" s="10" t="s">
        <v>61</v>
      </c>
      <c r="B682" s="10" t="e">
        <f>COUNTIFS([18]RawData!$F$2:$F$400,"20", [18]RawData!$D$2:$D$400, "Filled")</f>
        <v>#VALUE!</v>
      </c>
      <c r="C682" s="10" t="e">
        <f>COUNTIFS([18]RawData!$F$2:$F$400,"20", [18]RawData!$D$2:$D$400, "Failed To Fill")</f>
        <v>#VALUE!</v>
      </c>
      <c r="D682" s="15" t="e">
        <f t="shared" si="18"/>
        <v>#VALUE!</v>
      </c>
      <c r="E682" s="10">
        <v>20</v>
      </c>
      <c r="F682" s="8" t="str">
        <f t="shared" si="19"/>
        <v>12/9/13 – 12/13/13</v>
      </c>
      <c r="J682" t="s">
        <v>61</v>
      </c>
      <c r="K682">
        <v>11</v>
      </c>
      <c r="L682">
        <v>7</v>
      </c>
      <c r="M682" s="1">
        <v>18</v>
      </c>
      <c r="N682" s="1" t="s">
        <v>28</v>
      </c>
    </row>
    <row r="683" spans="1:14" x14ac:dyDescent="0.25">
      <c r="A683" s="10" t="s">
        <v>61</v>
      </c>
      <c r="B683" s="10" t="e">
        <f>COUNTIFS([18]RawData!$F$2:$F$400,"21", [18]RawData!$D$2:$D$400, "Filled")</f>
        <v>#VALUE!</v>
      </c>
      <c r="C683" s="10" t="e">
        <f>COUNTIFS([18]RawData!$F$2:$F$400,"21", [18]RawData!$D$2:$D$400, "Failed To Fill")</f>
        <v>#VALUE!</v>
      </c>
      <c r="D683" s="15" t="e">
        <f t="shared" si="18"/>
        <v>#VALUE!</v>
      </c>
      <c r="E683" s="10">
        <v>21</v>
      </c>
      <c r="F683" s="8" t="str">
        <f t="shared" si="19"/>
        <v>12/16/13 – 12/19/13</v>
      </c>
      <c r="J683" t="s">
        <v>61</v>
      </c>
      <c r="K683">
        <v>2</v>
      </c>
      <c r="L683">
        <v>3</v>
      </c>
      <c r="M683" s="1">
        <v>5</v>
      </c>
      <c r="N683" s="1" t="s">
        <v>29</v>
      </c>
    </row>
    <row r="684" spans="1:14" x14ac:dyDescent="0.25">
      <c r="A684" s="10" t="s">
        <v>61</v>
      </c>
      <c r="B684" s="10" t="e">
        <f>COUNTIFS([18]RawData!$F$2:$F$400,"22", [18]RawData!$D$2:$D$400, "Filled")</f>
        <v>#VALUE!</v>
      </c>
      <c r="C684" s="10" t="e">
        <f>COUNTIFS([18]RawData!$F$2:$F$400,"22", [18]RawData!$D$2:$D$400, "Failed To Fill")</f>
        <v>#VALUE!</v>
      </c>
      <c r="D684" s="15" t="e">
        <f t="shared" ref="D684:D747" si="20">SUM(B684:C684)</f>
        <v>#VALUE!</v>
      </c>
      <c r="E684" s="10">
        <v>22</v>
      </c>
      <c r="F684" s="8" t="str">
        <f t="shared" ref="F684:F747" si="21">INDEX($A$4:$B$40,MATCH(E684,$A$4:$A$40,0),2)</f>
        <v>Winter Break</v>
      </c>
      <c r="J684" t="s">
        <v>61</v>
      </c>
      <c r="K684">
        <v>0</v>
      </c>
      <c r="L684">
        <v>0</v>
      </c>
      <c r="M684" s="1">
        <v>0</v>
      </c>
      <c r="N684" s="1" t="s">
        <v>30</v>
      </c>
    </row>
    <row r="685" spans="1:14" x14ac:dyDescent="0.25">
      <c r="A685" s="10" t="s">
        <v>61</v>
      </c>
      <c r="B685" s="10" t="e">
        <f>COUNTIFS([18]RawData!$F$2:$F$400,"23", [18]RawData!$D$2:$D$400, "Filled")</f>
        <v>#VALUE!</v>
      </c>
      <c r="C685" s="10" t="e">
        <f>COUNTIFS([18]RawData!$F$2:$F$400,"23", [18]RawData!$D$2:$D$400, "Failed To Fill")</f>
        <v>#VALUE!</v>
      </c>
      <c r="D685" s="15" t="e">
        <f t="shared" si="20"/>
        <v>#VALUE!</v>
      </c>
      <c r="E685" s="10">
        <v>23</v>
      </c>
      <c r="F685" s="8" t="str">
        <f t="shared" si="21"/>
        <v>1/6/14 – 1/10/14</v>
      </c>
      <c r="J685" t="s">
        <v>61</v>
      </c>
      <c r="K685">
        <v>1</v>
      </c>
      <c r="L685">
        <v>0</v>
      </c>
      <c r="M685" s="1">
        <v>1</v>
      </c>
      <c r="N685" s="1" t="s">
        <v>31</v>
      </c>
    </row>
    <row r="686" spans="1:14" x14ac:dyDescent="0.25">
      <c r="A686" s="10" t="s">
        <v>61</v>
      </c>
      <c r="B686" s="10" t="e">
        <f>COUNTIFS([18]RawData!$F$2:$F$400,"24", [18]RawData!$D$2:$D$400, "Filled")</f>
        <v>#VALUE!</v>
      </c>
      <c r="C686" s="10" t="e">
        <f>COUNTIFS([18]RawData!$F$2:$F$400,"24", [18]RawData!$D$2:$D$400, "Failed To Fill")</f>
        <v>#VALUE!</v>
      </c>
      <c r="D686" s="15" t="e">
        <f t="shared" si="20"/>
        <v>#VALUE!</v>
      </c>
      <c r="E686" s="10">
        <v>24</v>
      </c>
      <c r="F686" s="8" t="str">
        <f t="shared" si="21"/>
        <v>1/13/14 – 1/17/14</v>
      </c>
      <c r="J686" t="s">
        <v>61</v>
      </c>
      <c r="K686">
        <v>12</v>
      </c>
      <c r="L686">
        <v>1</v>
      </c>
      <c r="M686" s="1">
        <v>13</v>
      </c>
      <c r="N686" s="1" t="s">
        <v>32</v>
      </c>
    </row>
    <row r="687" spans="1:14" x14ac:dyDescent="0.25">
      <c r="A687" s="10" t="s">
        <v>61</v>
      </c>
      <c r="B687" s="10" t="e">
        <f>COUNTIFS([18]RawData!$F$2:$F$400,"25", [18]RawData!$D$2:$D$400, "Filled")</f>
        <v>#VALUE!</v>
      </c>
      <c r="C687" s="10" t="e">
        <f>COUNTIFS([18]RawData!$F$2:$F$400,"25", [18]RawData!$D$2:$D$400, "Failed To Fill")</f>
        <v>#VALUE!</v>
      </c>
      <c r="D687" s="15" t="e">
        <f t="shared" si="20"/>
        <v>#VALUE!</v>
      </c>
      <c r="E687" s="10">
        <v>25</v>
      </c>
      <c r="F687" s="8" t="str">
        <f t="shared" si="21"/>
        <v>1/21/14 – 1/24/14</v>
      </c>
      <c r="J687" t="s">
        <v>61</v>
      </c>
      <c r="K687">
        <v>9</v>
      </c>
      <c r="L687">
        <v>3</v>
      </c>
      <c r="M687" s="1">
        <v>12</v>
      </c>
      <c r="N687" s="1" t="s">
        <v>33</v>
      </c>
    </row>
    <row r="688" spans="1:14" x14ac:dyDescent="0.25">
      <c r="A688" s="10" t="s">
        <v>61</v>
      </c>
      <c r="B688" s="10" t="e">
        <f>COUNTIFS([18]RawData!$F$2:$F$400,"26", [18]RawData!$D$2:$D$400, "Filled")</f>
        <v>#VALUE!</v>
      </c>
      <c r="C688" s="10" t="e">
        <f>COUNTIFS([18]RawData!$F$2:$F$400,"26", [18]RawData!$D$2:$D$400, "Failed To Fill")</f>
        <v>#VALUE!</v>
      </c>
      <c r="D688" s="15" t="e">
        <f t="shared" si="20"/>
        <v>#VALUE!</v>
      </c>
      <c r="E688" s="10">
        <v>26</v>
      </c>
      <c r="F688" s="8" t="str">
        <f t="shared" si="21"/>
        <v>1/27/14 – 1/31/14</v>
      </c>
      <c r="J688" t="s">
        <v>61</v>
      </c>
      <c r="K688">
        <v>14</v>
      </c>
      <c r="L688">
        <v>3</v>
      </c>
      <c r="M688" s="1">
        <v>17</v>
      </c>
      <c r="N688" s="1" t="s">
        <v>34</v>
      </c>
    </row>
    <row r="689" spans="1:14" x14ac:dyDescent="0.25">
      <c r="A689" s="10" t="s">
        <v>61</v>
      </c>
      <c r="B689" s="10" t="e">
        <f>COUNTIFS([18]RawData!$F$2:$F$400,"27", [18]RawData!$D$2:$D$400, "Filled")</f>
        <v>#VALUE!</v>
      </c>
      <c r="C689" s="10" t="e">
        <f>COUNTIFS([18]RawData!$F$2:$F$400,"27", [18]RawData!$D$2:$D$400, "Failed To Fill")</f>
        <v>#VALUE!</v>
      </c>
      <c r="D689" s="15" t="e">
        <f t="shared" si="20"/>
        <v>#VALUE!</v>
      </c>
      <c r="E689" s="10">
        <v>27</v>
      </c>
      <c r="F689" s="8" t="str">
        <f t="shared" si="21"/>
        <v xml:space="preserve"> 2/3/14 – 2/7/14</v>
      </c>
      <c r="J689" t="s">
        <v>61</v>
      </c>
      <c r="K689">
        <v>14</v>
      </c>
      <c r="L689">
        <v>5</v>
      </c>
      <c r="M689" s="1">
        <v>19</v>
      </c>
      <c r="N689" s="1" t="s">
        <v>35</v>
      </c>
    </row>
    <row r="690" spans="1:14" x14ac:dyDescent="0.25">
      <c r="A690" s="10" t="s">
        <v>61</v>
      </c>
      <c r="B690" s="10" t="e">
        <f>COUNTIFS([18]RawData!$F$2:$F$400,"28", [18]RawData!$D$2:$D$400, "Filled")</f>
        <v>#VALUE!</v>
      </c>
      <c r="C690" s="10" t="e">
        <f>COUNTIFS([18]RawData!$F$2:$F$400,"28", [18]RawData!$D$2:$D$400, "Failed To Fill")</f>
        <v>#VALUE!</v>
      </c>
      <c r="D690" s="15" t="e">
        <f t="shared" si="20"/>
        <v>#VALUE!</v>
      </c>
      <c r="E690" s="10">
        <v>28</v>
      </c>
      <c r="F690" s="8" t="str">
        <f t="shared" si="21"/>
        <v xml:space="preserve"> 2/10/14 – 2/14/14</v>
      </c>
      <c r="J690" t="s">
        <v>61</v>
      </c>
      <c r="K690">
        <v>17</v>
      </c>
      <c r="L690">
        <v>2</v>
      </c>
      <c r="M690" s="1">
        <v>19</v>
      </c>
      <c r="N690" s="1" t="s">
        <v>36</v>
      </c>
    </row>
    <row r="691" spans="1:14" x14ac:dyDescent="0.25">
      <c r="A691" s="10" t="s">
        <v>61</v>
      </c>
      <c r="B691" s="10" t="e">
        <f>COUNTIFS([18]RawData!$F$2:$F$400,"29", [18]RawData!$D$2:$D$400, "Filled")</f>
        <v>#VALUE!</v>
      </c>
      <c r="C691" s="10" t="e">
        <f>COUNTIFS([18]RawData!$F$2:$F$400,"29", [18]RawData!$D$2:$D$400, "Failed To Fill")</f>
        <v>#VALUE!</v>
      </c>
      <c r="D691" s="15" t="e">
        <f t="shared" si="20"/>
        <v>#VALUE!</v>
      </c>
      <c r="E691" s="10">
        <v>29</v>
      </c>
      <c r="F691" s="8" t="str">
        <f t="shared" si="21"/>
        <v xml:space="preserve"> 2/17/14 – 2/19/14</v>
      </c>
      <c r="J691" t="s">
        <v>61</v>
      </c>
      <c r="K691">
        <v>19</v>
      </c>
      <c r="L691">
        <v>4</v>
      </c>
      <c r="M691" s="1">
        <v>23</v>
      </c>
      <c r="N691" s="1" t="s">
        <v>37</v>
      </c>
    </row>
    <row r="692" spans="1:14" x14ac:dyDescent="0.25">
      <c r="A692" s="10" t="s">
        <v>61</v>
      </c>
      <c r="B692" s="10" t="e">
        <f>COUNTIFS([18]RawData!$F$2:$F$400,"30", [18]RawData!$D$2:$D$400, "Filled")</f>
        <v>#VALUE!</v>
      </c>
      <c r="C692" s="10" t="e">
        <f>COUNTIFS([18]RawData!$F$2:$F$400,"30", [18]RawData!$D$2:$D$400, "Failed To Fill")</f>
        <v>#VALUE!</v>
      </c>
      <c r="D692" s="15" t="e">
        <f t="shared" si="20"/>
        <v>#VALUE!</v>
      </c>
      <c r="E692" s="10">
        <v>30</v>
      </c>
      <c r="F692" s="8" t="str">
        <f t="shared" si="21"/>
        <v xml:space="preserve"> 2/24/14 – 2/28/14</v>
      </c>
      <c r="J692" t="s">
        <v>61</v>
      </c>
      <c r="K692">
        <v>15</v>
      </c>
      <c r="L692">
        <v>3</v>
      </c>
      <c r="M692" s="1">
        <v>18</v>
      </c>
      <c r="N692" s="1" t="s">
        <v>38</v>
      </c>
    </row>
    <row r="693" spans="1:14" x14ac:dyDescent="0.25">
      <c r="A693" s="10" t="s">
        <v>61</v>
      </c>
      <c r="B693" s="10" t="e">
        <f>COUNTIFS([18]RawData!$F$2:$F$400,"31", [18]RawData!$D$2:$D$400, "Filled")</f>
        <v>#VALUE!</v>
      </c>
      <c r="C693" s="10" t="e">
        <f>COUNTIFS([18]RawData!$F$2:$F$400,"31", [18]RawData!$D$2:$D$400, "Failed To Fill")</f>
        <v>#VALUE!</v>
      </c>
      <c r="D693" s="15" t="e">
        <f t="shared" si="20"/>
        <v>#VALUE!</v>
      </c>
      <c r="E693" s="10">
        <v>31</v>
      </c>
      <c r="F693" s="8" t="str">
        <f t="shared" si="21"/>
        <v xml:space="preserve"> 3/3/14 – 3/7/14</v>
      </c>
      <c r="J693" t="s">
        <v>61</v>
      </c>
      <c r="K693">
        <v>16</v>
      </c>
      <c r="L693">
        <v>1</v>
      </c>
      <c r="M693" s="1">
        <v>17</v>
      </c>
      <c r="N693" s="1" t="s">
        <v>40</v>
      </c>
    </row>
    <row r="694" spans="1:14" x14ac:dyDescent="0.25">
      <c r="A694" s="10" t="s">
        <v>61</v>
      </c>
      <c r="B694" s="10" t="e">
        <f>COUNTIFS([18]RawData!$F$2:$F$400,"32", [18]RawData!$D$2:$D$400, "Filled")</f>
        <v>#VALUE!</v>
      </c>
      <c r="C694" s="10" t="e">
        <f>COUNTIFS([18]RawData!$F$2:$F$400,"32", [18]RawData!$D$2:$D$400, "Failed To Fill")</f>
        <v>#VALUE!</v>
      </c>
      <c r="D694" s="15" t="e">
        <f t="shared" si="20"/>
        <v>#VALUE!</v>
      </c>
      <c r="E694" s="10">
        <v>32</v>
      </c>
      <c r="F694" s="8" t="str">
        <f t="shared" si="21"/>
        <v xml:space="preserve"> 3/10/14 – 3/13/14</v>
      </c>
      <c r="J694" t="s">
        <v>61</v>
      </c>
      <c r="K694">
        <v>13</v>
      </c>
      <c r="L694">
        <v>0</v>
      </c>
      <c r="M694" s="1">
        <v>13</v>
      </c>
      <c r="N694" s="1" t="s">
        <v>41</v>
      </c>
    </row>
    <row r="695" spans="1:14" x14ac:dyDescent="0.25">
      <c r="A695" s="10" t="s">
        <v>61</v>
      </c>
      <c r="B695" s="10" t="e">
        <f>COUNTIFS([18]RawData!$F$2:$F$400,"33", [18]RawData!$D$2:$D$400, "Filled")</f>
        <v>#VALUE!</v>
      </c>
      <c r="C695" s="10" t="e">
        <f>COUNTIFS([18]RawData!$F$2:$F$400,"33", [18]RawData!$D$2:$D$400, "Failed To Fill")</f>
        <v>#VALUE!</v>
      </c>
      <c r="D695" s="15" t="e">
        <f t="shared" si="20"/>
        <v>#VALUE!</v>
      </c>
      <c r="E695" s="10">
        <v>33</v>
      </c>
      <c r="F695" s="8" t="str">
        <f t="shared" si="21"/>
        <v xml:space="preserve"> 3/17/14 – 3/21/14</v>
      </c>
      <c r="J695" t="s">
        <v>61</v>
      </c>
      <c r="K695">
        <v>12</v>
      </c>
      <c r="L695">
        <v>2</v>
      </c>
      <c r="M695" s="1">
        <v>14</v>
      </c>
      <c r="N695" s="1" t="s">
        <v>42</v>
      </c>
    </row>
    <row r="696" spans="1:14" x14ac:dyDescent="0.25">
      <c r="A696" s="10" t="s">
        <v>61</v>
      </c>
      <c r="B696" s="10" t="e">
        <f>COUNTIFS([18]RawData!$F$2:$F$400,"34", [18]RawData!$D$2:$D$400, "Filled")</f>
        <v>#VALUE!</v>
      </c>
      <c r="C696" s="10" t="e">
        <f>COUNTIFS([18]RawData!$F$2:$F$400,"34", [18]RawData!$D$2:$D$400, "Failed To Fill")</f>
        <v>#VALUE!</v>
      </c>
      <c r="D696" s="15" t="e">
        <f t="shared" si="20"/>
        <v>#VALUE!</v>
      </c>
      <c r="E696" s="10">
        <v>34</v>
      </c>
      <c r="F696" s="8" t="str">
        <f t="shared" si="21"/>
        <v xml:space="preserve"> 3/24/14 – 3/28/14</v>
      </c>
      <c r="J696" t="s">
        <v>61</v>
      </c>
      <c r="K696">
        <v>14</v>
      </c>
      <c r="L696">
        <v>0</v>
      </c>
      <c r="M696" s="1">
        <v>14</v>
      </c>
      <c r="N696" s="1" t="s">
        <v>43</v>
      </c>
    </row>
    <row r="697" spans="1:14" x14ac:dyDescent="0.25">
      <c r="A697" s="10" t="s">
        <v>61</v>
      </c>
      <c r="B697" s="10" t="e">
        <f>COUNTIFS([18]RawData!$F$2:$F$400,"35", [18]RawData!$D$2:$D$400, "Filled")</f>
        <v>#VALUE!</v>
      </c>
      <c r="C697" s="10" t="e">
        <f>COUNTIFS([18]RawData!$F$2:$F$400,"35", [18]RawData!$D$2:$D$400, "Failed To Fill")</f>
        <v>#VALUE!</v>
      </c>
      <c r="D697" s="15" t="e">
        <f t="shared" si="20"/>
        <v>#VALUE!</v>
      </c>
      <c r="E697" s="10">
        <v>35</v>
      </c>
      <c r="F697" s="8" t="str">
        <f t="shared" si="21"/>
        <v xml:space="preserve"> 3/31/14 – 4/4/14</v>
      </c>
      <c r="J697" t="s">
        <v>61</v>
      </c>
      <c r="K697">
        <v>13</v>
      </c>
      <c r="L697">
        <v>2</v>
      </c>
      <c r="M697" s="1">
        <v>15</v>
      </c>
      <c r="N697" s="1" t="s">
        <v>44</v>
      </c>
    </row>
    <row r="698" spans="1:14" x14ac:dyDescent="0.25">
      <c r="A698" s="10" t="s">
        <v>61</v>
      </c>
      <c r="B698" s="10" t="e">
        <f>COUNTIFS([18]RawData!$F$2:$F$400,"36", [18]RawData!$D$2:$D$400, "Filled")</f>
        <v>#VALUE!</v>
      </c>
      <c r="C698" s="10" t="e">
        <f>COUNTIFS([18]RawData!$F$2:$F$400,"36", [18]RawData!$D$2:$D$400, "Failed To Fill")</f>
        <v>#VALUE!</v>
      </c>
      <c r="D698" s="15" t="e">
        <f t="shared" si="20"/>
        <v>#VALUE!</v>
      </c>
      <c r="E698" s="10">
        <v>36</v>
      </c>
      <c r="F698" s="8" t="str">
        <f t="shared" si="21"/>
        <v xml:space="preserve"> 4/7/14 – 4/11/14</v>
      </c>
      <c r="J698" t="s">
        <v>61</v>
      </c>
      <c r="K698">
        <v>16</v>
      </c>
      <c r="L698">
        <v>2</v>
      </c>
      <c r="M698" s="1">
        <v>18</v>
      </c>
      <c r="N698" s="1" t="s">
        <v>45</v>
      </c>
    </row>
    <row r="699" spans="1:14" x14ac:dyDescent="0.25">
      <c r="A699" s="10" t="s">
        <v>61</v>
      </c>
      <c r="B699" s="10" t="e">
        <f>COUNTIFS([18]RawData!$F$2:$F$400,"37", [18]RawData!$D$2:$D$400, "Filled")</f>
        <v>#VALUE!</v>
      </c>
      <c r="C699" s="10" t="e">
        <f>COUNTIFS([18]RawData!$F$2:$F$400,"37", [18]RawData!$D$2:$D$400, "Failed To Fill")</f>
        <v>#VALUE!</v>
      </c>
      <c r="D699" s="15" t="e">
        <f t="shared" si="20"/>
        <v>#VALUE!</v>
      </c>
      <c r="E699" s="10">
        <v>37</v>
      </c>
      <c r="F699" s="8" t="str">
        <f t="shared" si="21"/>
        <v xml:space="preserve">  4/14/14 – 4/17/14</v>
      </c>
      <c r="J699" t="s">
        <v>61</v>
      </c>
      <c r="K699">
        <v>4</v>
      </c>
      <c r="L699">
        <v>0</v>
      </c>
      <c r="M699" s="1">
        <v>4</v>
      </c>
      <c r="N699" s="1" t="s">
        <v>39</v>
      </c>
    </row>
    <row r="700" spans="1:14" x14ac:dyDescent="0.25">
      <c r="A700" s="10" t="s">
        <v>62</v>
      </c>
      <c r="B700" s="15" t="e">
        <f>COUNTIFS([19]RawData!$F$2:$F$407,"1", [19]RawData!$D$2:$D$407, "Filled")</f>
        <v>#VALUE!</v>
      </c>
      <c r="C700" s="15" t="e">
        <f>COUNTIFS([19]RawData!$F$2:$F$407,"1", [19]RawData!$D$2:$D$407, "Failed To Fill")</f>
        <v>#VALUE!</v>
      </c>
      <c r="D700" s="15" t="e">
        <f t="shared" si="20"/>
        <v>#VALUE!</v>
      </c>
      <c r="E700" s="10">
        <v>1</v>
      </c>
      <c r="F700" s="8" t="str">
        <f t="shared" si="21"/>
        <v>7/29/13 – 8/2/13</v>
      </c>
      <c r="J700" t="s">
        <v>62</v>
      </c>
      <c r="K700">
        <v>1</v>
      </c>
      <c r="L700">
        <v>0</v>
      </c>
      <c r="M700" s="1">
        <v>1</v>
      </c>
      <c r="N700" s="1" t="s">
        <v>9</v>
      </c>
    </row>
    <row r="701" spans="1:14" x14ac:dyDescent="0.25">
      <c r="A701" s="10" t="s">
        <v>62</v>
      </c>
      <c r="B701" s="15" t="e">
        <f>COUNTIFS([19]RawData!$F$2:$F$407,"2", [19]RawData!$D$2:$D$407, "Filled")</f>
        <v>#VALUE!</v>
      </c>
      <c r="C701" s="10" t="e">
        <f>COUNTIFS([19]RawData!$F$2:$F$407,"2", [19]RawData!$D$2:$D$407, "Failed To Fill")</f>
        <v>#VALUE!</v>
      </c>
      <c r="D701" s="15" t="e">
        <f t="shared" si="20"/>
        <v>#VALUE!</v>
      </c>
      <c r="E701" s="10">
        <v>2</v>
      </c>
      <c r="F701" s="8" t="str">
        <f t="shared" si="21"/>
        <v>8/5/13 – 8/9/13</v>
      </c>
      <c r="J701" t="s">
        <v>62</v>
      </c>
      <c r="K701">
        <v>6</v>
      </c>
      <c r="L701">
        <v>0</v>
      </c>
      <c r="M701" s="1">
        <v>6</v>
      </c>
      <c r="N701" s="1" t="s">
        <v>10</v>
      </c>
    </row>
    <row r="702" spans="1:14" x14ac:dyDescent="0.25">
      <c r="A702" s="10" t="s">
        <v>62</v>
      </c>
      <c r="B702" s="15" t="e">
        <f>COUNTIFS([19]RawData!$F$2:$F$407,"3", [19]RawData!$D$2:$D$407, "Filled")</f>
        <v>#VALUE!</v>
      </c>
      <c r="C702" s="10" t="e">
        <f>COUNTIFS([19]RawData!$F$2:$F$407,"3", [19]RawData!$D$2:$D$407, "Failed To Fill")</f>
        <v>#VALUE!</v>
      </c>
      <c r="D702" s="15" t="e">
        <f t="shared" si="20"/>
        <v>#VALUE!</v>
      </c>
      <c r="E702" s="10">
        <v>3</v>
      </c>
      <c r="F702" s="8" t="str">
        <f t="shared" si="21"/>
        <v>8/12/13 – 8/16/13</v>
      </c>
      <c r="J702" t="s">
        <v>62</v>
      </c>
      <c r="K702">
        <v>10</v>
      </c>
      <c r="L702">
        <v>2</v>
      </c>
      <c r="M702" s="1">
        <v>12</v>
      </c>
      <c r="N702" s="1" t="s">
        <v>11</v>
      </c>
    </row>
    <row r="703" spans="1:14" x14ac:dyDescent="0.25">
      <c r="A703" s="10" t="s">
        <v>62</v>
      </c>
      <c r="B703" s="10" t="e">
        <f>COUNTIFS([19]RawData!$F$2:$F$407,"4", [19]RawData!$D$2:$D$407, "Filled")</f>
        <v>#VALUE!</v>
      </c>
      <c r="C703" s="10" t="e">
        <f>COUNTIFS([19]RawData!$F$2:$F$407,"4", [19]RawData!$D$2:$D$407, "Failed To Fill")</f>
        <v>#VALUE!</v>
      </c>
      <c r="D703" s="15" t="e">
        <f t="shared" si="20"/>
        <v>#VALUE!</v>
      </c>
      <c r="E703" s="10">
        <v>4</v>
      </c>
      <c r="F703" s="8" t="str">
        <f t="shared" si="21"/>
        <v>8/19/13 – 8/23/13</v>
      </c>
      <c r="J703" t="s">
        <v>62</v>
      </c>
      <c r="K703">
        <v>11</v>
      </c>
      <c r="L703">
        <v>1</v>
      </c>
      <c r="M703" s="1">
        <v>12</v>
      </c>
      <c r="N703" s="1" t="s">
        <v>12</v>
      </c>
    </row>
    <row r="704" spans="1:14" x14ac:dyDescent="0.25">
      <c r="A704" s="10" t="s">
        <v>62</v>
      </c>
      <c r="B704" s="10" t="e">
        <f>COUNTIFS([19]RawData!$F$2:$F$407,"5", [19]RawData!$D$2:$D$407, "Filled")</f>
        <v>#VALUE!</v>
      </c>
      <c r="C704" s="10" t="e">
        <f>COUNTIFS([19]RawData!$F$2:$F$407,"5", [19]RawData!$D$2:$D$407, "Failed To Fill")</f>
        <v>#VALUE!</v>
      </c>
      <c r="D704" s="15" t="e">
        <f t="shared" si="20"/>
        <v>#VALUE!</v>
      </c>
      <c r="E704" s="10">
        <v>5</v>
      </c>
      <c r="F704" s="8" t="str">
        <f t="shared" si="21"/>
        <v>8/26/13 – 8/30/13</v>
      </c>
      <c r="J704" t="s">
        <v>62</v>
      </c>
      <c r="K704">
        <v>7</v>
      </c>
      <c r="L704">
        <v>2</v>
      </c>
      <c r="M704" s="1">
        <v>9</v>
      </c>
      <c r="N704" s="1" t="s">
        <v>13</v>
      </c>
    </row>
    <row r="705" spans="1:14" x14ac:dyDescent="0.25">
      <c r="A705" s="10" t="s">
        <v>62</v>
      </c>
      <c r="B705" s="10" t="e">
        <f>COUNTIFS([19]RawData!$F$2:$F$407,"6", [19]RawData!$D$2:$D$407, "Filled")</f>
        <v>#VALUE!</v>
      </c>
      <c r="C705" s="10" t="e">
        <f>COUNTIFS([19]RawData!$F$2:$F$407,"6", [19]RawData!$D$2:$D$407, "Failed To Fill")</f>
        <v>#VALUE!</v>
      </c>
      <c r="D705" s="15" t="e">
        <f t="shared" si="20"/>
        <v>#VALUE!</v>
      </c>
      <c r="E705" s="10">
        <v>6</v>
      </c>
      <c r="F705" s="8" t="str">
        <f t="shared" si="21"/>
        <v>9/3/13 – 9/6/13</v>
      </c>
      <c r="J705" t="s">
        <v>62</v>
      </c>
      <c r="K705">
        <v>13</v>
      </c>
      <c r="L705">
        <v>1</v>
      </c>
      <c r="M705" s="1">
        <v>14</v>
      </c>
      <c r="N705" s="1" t="s">
        <v>14</v>
      </c>
    </row>
    <row r="706" spans="1:14" x14ac:dyDescent="0.25">
      <c r="A706" s="10" t="s">
        <v>62</v>
      </c>
      <c r="B706" s="10" t="e">
        <f>COUNTIFS([19]RawData!$F$2:$F$407,"7", [19]RawData!$D$2:$D$407, "Filled")</f>
        <v>#VALUE!</v>
      </c>
      <c r="C706" s="10" t="e">
        <f>COUNTIFS([19]RawData!$F$2:$F$407,"7", [19]RawData!$D$2:$D$407, "Failed To Fill")</f>
        <v>#VALUE!</v>
      </c>
      <c r="D706" s="15" t="e">
        <f t="shared" si="20"/>
        <v>#VALUE!</v>
      </c>
      <c r="E706" s="10">
        <v>7</v>
      </c>
      <c r="F706" s="8" t="str">
        <f t="shared" si="21"/>
        <v>9/9/13 – 9/13/13</v>
      </c>
      <c r="J706" t="s">
        <v>62</v>
      </c>
      <c r="K706">
        <v>11</v>
      </c>
      <c r="L706">
        <v>2</v>
      </c>
      <c r="M706" s="1">
        <v>13</v>
      </c>
      <c r="N706" s="1" t="s">
        <v>15</v>
      </c>
    </row>
    <row r="707" spans="1:14" x14ac:dyDescent="0.25">
      <c r="A707" s="10" t="s">
        <v>62</v>
      </c>
      <c r="B707" s="16" t="e">
        <f>COUNTIFS([19]RawData!$F$2:$F$407,"8", [19]RawData!$D$2:$D$407, "Filled")</f>
        <v>#VALUE!</v>
      </c>
      <c r="C707" s="16" t="e">
        <f>COUNTIFS([19]RawData!$F$2:$F$407,"8", [19]RawData!$D$2:$D$407, "Failed To Fill")</f>
        <v>#VALUE!</v>
      </c>
      <c r="D707" s="15" t="e">
        <f t="shared" si="20"/>
        <v>#VALUE!</v>
      </c>
      <c r="E707" s="10">
        <v>8</v>
      </c>
      <c r="F707" s="8" t="str">
        <f t="shared" si="21"/>
        <v>9/16/13 – 9/20/13</v>
      </c>
      <c r="J707" t="s">
        <v>62</v>
      </c>
      <c r="K707">
        <v>17</v>
      </c>
      <c r="L707">
        <v>1</v>
      </c>
      <c r="M707" s="1">
        <v>18</v>
      </c>
      <c r="N707" s="1" t="s">
        <v>16</v>
      </c>
    </row>
    <row r="708" spans="1:14" x14ac:dyDescent="0.25">
      <c r="A708" s="10" t="s">
        <v>62</v>
      </c>
      <c r="B708" s="10" t="e">
        <f>COUNTIFS([19]RawData!$F$2:$F$407,"9", [19]RawData!$D$2:$D$407, "Filled")</f>
        <v>#VALUE!</v>
      </c>
      <c r="C708" s="10" t="e">
        <f>COUNTIFS([19]RawData!$F$2:$F$407,"9", [19]RawData!$D$2:$D$407, "Failed To Fill")</f>
        <v>#VALUE!</v>
      </c>
      <c r="D708" s="15" t="e">
        <f t="shared" si="20"/>
        <v>#VALUE!</v>
      </c>
      <c r="E708" s="10">
        <v>9</v>
      </c>
      <c r="F708" s="8" t="str">
        <f t="shared" si="21"/>
        <v>9/23/13 – 9/27/13</v>
      </c>
      <c r="J708" t="s">
        <v>62</v>
      </c>
      <c r="K708">
        <v>12</v>
      </c>
      <c r="L708">
        <v>2</v>
      </c>
      <c r="M708" s="1">
        <v>14</v>
      </c>
      <c r="N708" s="1" t="s">
        <v>17</v>
      </c>
    </row>
    <row r="709" spans="1:14" x14ac:dyDescent="0.25">
      <c r="A709" s="10" t="s">
        <v>62</v>
      </c>
      <c r="B709" s="10" t="e">
        <f>COUNTIFS([19]RawData!$F$2:$F$407,"10", [19]RawData!$D$2:$D$407, "Filled")</f>
        <v>#VALUE!</v>
      </c>
      <c r="C709" s="10" t="e">
        <f>COUNTIFS([19]RawData!$F$2:$F$407,"10", [19]RawData!$D$2:$D$407, "Failed To Fill")</f>
        <v>#VALUE!</v>
      </c>
      <c r="D709" s="15" t="e">
        <f t="shared" si="20"/>
        <v>#VALUE!</v>
      </c>
      <c r="E709" s="10">
        <v>10</v>
      </c>
      <c r="F709" s="8" t="str">
        <f t="shared" si="21"/>
        <v>9/30/13 – 10/4/13</v>
      </c>
      <c r="J709" t="s">
        <v>62</v>
      </c>
      <c r="K709">
        <v>12</v>
      </c>
      <c r="L709">
        <v>0</v>
      </c>
      <c r="M709" s="1">
        <v>12</v>
      </c>
      <c r="N709" s="1" t="s">
        <v>18</v>
      </c>
    </row>
    <row r="710" spans="1:14" x14ac:dyDescent="0.25">
      <c r="A710" s="10" t="s">
        <v>62</v>
      </c>
      <c r="B710" s="10" t="e">
        <f>COUNTIFS([19]RawData!$F$2:$F$407,"11", [19]RawData!$D$2:$D$407, "Filled")</f>
        <v>#VALUE!</v>
      </c>
      <c r="C710" s="10" t="e">
        <f>COUNTIFS([19]RawData!$F$2:$F$407,"11", [19]RawData!$D$2:$D$407, "Failed To Fill")</f>
        <v>#VALUE!</v>
      </c>
      <c r="D710" s="15" t="e">
        <f t="shared" si="20"/>
        <v>#VALUE!</v>
      </c>
      <c r="E710" s="10">
        <v>11</v>
      </c>
      <c r="F710" s="8" t="str">
        <f t="shared" si="21"/>
        <v>10/7/13 – 10/8/13</v>
      </c>
      <c r="J710" t="s">
        <v>62</v>
      </c>
      <c r="K710">
        <v>5</v>
      </c>
      <c r="L710">
        <v>0</v>
      </c>
      <c r="M710" s="1">
        <v>5</v>
      </c>
      <c r="N710" s="1" t="s">
        <v>19</v>
      </c>
    </row>
    <row r="711" spans="1:14" x14ac:dyDescent="0.25">
      <c r="A711" s="10" t="s">
        <v>62</v>
      </c>
      <c r="B711" s="10" t="e">
        <f>COUNTIFS([19]RawData!$F$2:$F$407,"12", [19]RawData!$D$2:$D$407, "Filled")</f>
        <v>#VALUE!</v>
      </c>
      <c r="C711" s="10" t="e">
        <f>COUNTIFS([19]RawData!$F$2:$F$407,"12", [19]RawData!$D$2:$D$407, "Failed To Fill")</f>
        <v>#VALUE!</v>
      </c>
      <c r="D711" s="15" t="e">
        <f t="shared" si="20"/>
        <v>#VALUE!</v>
      </c>
      <c r="E711" s="10">
        <v>12</v>
      </c>
      <c r="F711" s="8" t="str">
        <f t="shared" si="21"/>
        <v>10/15/13 – 10/18/13</v>
      </c>
      <c r="J711" t="s">
        <v>62</v>
      </c>
      <c r="K711">
        <v>13</v>
      </c>
      <c r="L711">
        <v>0</v>
      </c>
      <c r="M711" s="1">
        <v>13</v>
      </c>
      <c r="N711" s="1" t="s">
        <v>20</v>
      </c>
    </row>
    <row r="712" spans="1:14" x14ac:dyDescent="0.25">
      <c r="A712" s="10" t="s">
        <v>62</v>
      </c>
      <c r="B712" s="10" t="e">
        <f>COUNTIFS([19]RawData!$F$2:$F$407,"13", [19]RawData!$D$2:$D$407, "Filled")</f>
        <v>#VALUE!</v>
      </c>
      <c r="C712" s="10" t="e">
        <f>COUNTIFS([19]RawData!$F$2:$F$407,"13", [19]RawData!$D$2:$D$407, "Failed To Fill")</f>
        <v>#VALUE!</v>
      </c>
      <c r="D712" s="15" t="e">
        <f t="shared" si="20"/>
        <v>#VALUE!</v>
      </c>
      <c r="E712" s="10">
        <v>13</v>
      </c>
      <c r="F712" s="8" t="str">
        <f t="shared" si="21"/>
        <v>10/21/13 – 10/25/13</v>
      </c>
      <c r="J712" t="s">
        <v>62</v>
      </c>
      <c r="K712">
        <v>19</v>
      </c>
      <c r="L712">
        <v>3</v>
      </c>
      <c r="M712" s="1">
        <v>22</v>
      </c>
      <c r="N712" s="1" t="s">
        <v>21</v>
      </c>
    </row>
    <row r="713" spans="1:14" x14ac:dyDescent="0.25">
      <c r="A713" s="10" t="s">
        <v>62</v>
      </c>
      <c r="B713" s="10" t="e">
        <f>COUNTIFS([19]RawData!$F$2:$F$407,"14", [19]RawData!$D$2:$D$407, "Filled")</f>
        <v>#VALUE!</v>
      </c>
      <c r="C713" s="10" t="e">
        <f>COUNTIFS([19]RawData!$F$2:$F$407,"14", [19]RawData!$D$2:$D$407, "Failed To Fill")</f>
        <v>#VALUE!</v>
      </c>
      <c r="D713" s="15" t="e">
        <f t="shared" si="20"/>
        <v>#VALUE!</v>
      </c>
      <c r="E713" s="10">
        <v>14</v>
      </c>
      <c r="F713" s="8" t="str">
        <f t="shared" si="21"/>
        <v>10/28/13 – 11/1/13</v>
      </c>
      <c r="J713" t="s">
        <v>62</v>
      </c>
      <c r="K713">
        <v>20</v>
      </c>
      <c r="L713">
        <v>0</v>
      </c>
      <c r="M713" s="1">
        <v>20</v>
      </c>
      <c r="N713" s="1" t="s">
        <v>22</v>
      </c>
    </row>
    <row r="714" spans="1:14" x14ac:dyDescent="0.25">
      <c r="A714" s="10" t="s">
        <v>62</v>
      </c>
      <c r="B714" s="10" t="e">
        <f>COUNTIFS([19]RawData!$F$2:$F$407,"15", [19]RawData!$D$2:$D$407, "Filled")</f>
        <v>#VALUE!</v>
      </c>
      <c r="C714" s="10" t="e">
        <f>COUNTIFS([19]RawData!$F$2:$F$407,"15", [19]RawData!$D$2:$D$407, "Failed To Fill")</f>
        <v>#VALUE!</v>
      </c>
      <c r="D714" s="15" t="e">
        <f t="shared" si="20"/>
        <v>#VALUE!</v>
      </c>
      <c r="E714" s="10">
        <v>15</v>
      </c>
      <c r="F714" s="8" t="str">
        <f t="shared" si="21"/>
        <v>11/4/13 – 11/8/13</v>
      </c>
      <c r="J714" t="s">
        <v>62</v>
      </c>
      <c r="K714">
        <v>15</v>
      </c>
      <c r="L714">
        <v>1</v>
      </c>
      <c r="M714" s="1">
        <v>16</v>
      </c>
      <c r="N714" s="1" t="s">
        <v>23</v>
      </c>
    </row>
    <row r="715" spans="1:14" x14ac:dyDescent="0.25">
      <c r="A715" s="10" t="s">
        <v>62</v>
      </c>
      <c r="B715" s="10" t="e">
        <f>COUNTIFS([19]RawData!$F$2:$F$407,"16", [19]RawData!$D$2:$D$407, "Filled")</f>
        <v>#VALUE!</v>
      </c>
      <c r="C715" s="10" t="e">
        <f>COUNTIFS([19]RawData!$F$2:$F$407,"16", [19]RawData!$D$2:$D$407, "Failed To Fill")</f>
        <v>#VALUE!</v>
      </c>
      <c r="D715" s="15" t="e">
        <f t="shared" si="20"/>
        <v>#VALUE!</v>
      </c>
      <c r="E715" s="10">
        <v>16</v>
      </c>
      <c r="F715" s="8" t="str">
        <f t="shared" si="21"/>
        <v>11/12/13 – 11/15/13</v>
      </c>
      <c r="J715" t="s">
        <v>62</v>
      </c>
      <c r="K715">
        <v>24</v>
      </c>
      <c r="L715">
        <v>0</v>
      </c>
      <c r="M715" s="1">
        <v>24</v>
      </c>
      <c r="N715" s="1" t="s">
        <v>24</v>
      </c>
    </row>
    <row r="716" spans="1:14" x14ac:dyDescent="0.25">
      <c r="A716" s="10" t="s">
        <v>62</v>
      </c>
      <c r="B716" s="10" t="e">
        <f>COUNTIFS([19]RawData!$F$2:$F$407,"17", [19]RawData!$D$2:$D$407, "Filled")</f>
        <v>#VALUE!</v>
      </c>
      <c r="C716" s="10" t="e">
        <f>COUNTIFS([19]RawData!$F$2:$F$407,"17", [19]RawData!$D$2:$D$407, "Failed To Fill")</f>
        <v>#VALUE!</v>
      </c>
      <c r="D716" s="15" t="e">
        <f t="shared" si="20"/>
        <v>#VALUE!</v>
      </c>
      <c r="E716" s="10">
        <v>17</v>
      </c>
      <c r="F716" s="8" t="str">
        <f t="shared" si="21"/>
        <v>11/18/13 – 11/22/13</v>
      </c>
      <c r="J716" t="s">
        <v>62</v>
      </c>
      <c r="K716">
        <v>15</v>
      </c>
      <c r="L716">
        <v>3</v>
      </c>
      <c r="M716" s="1">
        <v>18</v>
      </c>
      <c r="N716" s="1" t="s">
        <v>25</v>
      </c>
    </row>
    <row r="717" spans="1:14" x14ac:dyDescent="0.25">
      <c r="A717" s="10" t="s">
        <v>62</v>
      </c>
      <c r="B717" s="10" t="e">
        <f>COUNTIFS([19]RawData!$F$2:$F$407,"18", [19]RawData!$D$2:$D$407, "Filled")</f>
        <v>#VALUE!</v>
      </c>
      <c r="C717" s="10" t="e">
        <f>COUNTIFS([19]RawData!$F$2:$F$407,"18", [19]RawData!$D$2:$D$407, "Failed To Fill")</f>
        <v>#VALUE!</v>
      </c>
      <c r="D717" s="15" t="e">
        <f t="shared" si="20"/>
        <v>#VALUE!</v>
      </c>
      <c r="E717" s="10">
        <v>18</v>
      </c>
      <c r="F717" s="8" t="str">
        <f t="shared" si="21"/>
        <v>11/25/13 – 11/27/13</v>
      </c>
      <c r="J717" t="s">
        <v>62</v>
      </c>
      <c r="K717">
        <v>8</v>
      </c>
      <c r="L717">
        <v>3</v>
      </c>
      <c r="M717" s="1">
        <v>11</v>
      </c>
      <c r="N717" s="1" t="s">
        <v>26</v>
      </c>
    </row>
    <row r="718" spans="1:14" x14ac:dyDescent="0.25">
      <c r="A718" s="10" t="s">
        <v>62</v>
      </c>
      <c r="B718" s="10" t="e">
        <f>COUNTIFS([19]RawData!$F$2:$F$407,"19", [19]RawData!$D$2:$D$407, "Filled")</f>
        <v>#VALUE!</v>
      </c>
      <c r="C718" s="10" t="e">
        <f>COUNTIFS([19]RawData!$F$2:$F$407,"19", [19]RawData!$D$2:$D$407, "Failed To Fill")</f>
        <v>#VALUE!</v>
      </c>
      <c r="D718" s="15" t="e">
        <f t="shared" si="20"/>
        <v>#VALUE!</v>
      </c>
      <c r="E718" s="10">
        <v>19</v>
      </c>
      <c r="F718" s="8" t="str">
        <f t="shared" si="21"/>
        <v>12/2/13 – 12/6/13</v>
      </c>
      <c r="J718" t="s">
        <v>62</v>
      </c>
      <c r="K718">
        <v>12</v>
      </c>
      <c r="L718">
        <v>0</v>
      </c>
      <c r="M718" s="1">
        <v>12</v>
      </c>
      <c r="N718" s="1" t="s">
        <v>27</v>
      </c>
    </row>
    <row r="719" spans="1:14" x14ac:dyDescent="0.25">
      <c r="A719" s="10" t="s">
        <v>62</v>
      </c>
      <c r="B719" s="10" t="e">
        <f>COUNTIFS([19]RawData!$F$2:$F$407,"20", [19]RawData!$D$2:$D$407, "Filled")</f>
        <v>#VALUE!</v>
      </c>
      <c r="C719" s="10" t="e">
        <f>COUNTIFS([19]RawData!$F$2:$F$407,"20", [19]RawData!$D$2:$D$407, "Failed To Fill")</f>
        <v>#VALUE!</v>
      </c>
      <c r="D719" s="15" t="e">
        <f t="shared" si="20"/>
        <v>#VALUE!</v>
      </c>
      <c r="E719" s="10">
        <v>20</v>
      </c>
      <c r="F719" s="8" t="str">
        <f t="shared" si="21"/>
        <v>12/9/13 – 12/13/13</v>
      </c>
      <c r="J719" t="s">
        <v>62</v>
      </c>
      <c r="K719">
        <v>12</v>
      </c>
      <c r="L719">
        <v>4</v>
      </c>
      <c r="M719" s="1">
        <v>16</v>
      </c>
      <c r="N719" s="1" t="s">
        <v>28</v>
      </c>
    </row>
    <row r="720" spans="1:14" x14ac:dyDescent="0.25">
      <c r="A720" s="10" t="s">
        <v>62</v>
      </c>
      <c r="B720" s="10" t="e">
        <f>COUNTIFS([19]RawData!$F$2:$F$407,"21", [19]RawData!$D$2:$D$407, "Filled")</f>
        <v>#VALUE!</v>
      </c>
      <c r="C720" s="10" t="e">
        <f>COUNTIFS([19]RawData!$F$2:$F$407,"21", [19]RawData!$D$2:$D$407, "Failed To Fill")</f>
        <v>#VALUE!</v>
      </c>
      <c r="D720" s="15" t="e">
        <f t="shared" si="20"/>
        <v>#VALUE!</v>
      </c>
      <c r="E720" s="10">
        <v>21</v>
      </c>
      <c r="F720" s="8" t="str">
        <f t="shared" si="21"/>
        <v>12/16/13 – 12/19/13</v>
      </c>
      <c r="J720" t="s">
        <v>62</v>
      </c>
      <c r="K720">
        <v>10</v>
      </c>
      <c r="L720">
        <v>0</v>
      </c>
      <c r="M720" s="1">
        <v>10</v>
      </c>
      <c r="N720" s="1" t="s">
        <v>29</v>
      </c>
    </row>
    <row r="721" spans="1:14" x14ac:dyDescent="0.25">
      <c r="A721" s="10" t="s">
        <v>62</v>
      </c>
      <c r="B721" s="10" t="e">
        <f>COUNTIFS([19]RawData!$F$2:$F$407,"22", [19]RawData!$D$2:$D$407, "Filled")</f>
        <v>#VALUE!</v>
      </c>
      <c r="C721" s="10" t="e">
        <f>COUNTIFS([19]RawData!$F$2:$F$407,"22", [19]RawData!$D$2:$D$407, "Failed To Fill")</f>
        <v>#VALUE!</v>
      </c>
      <c r="D721" s="15" t="e">
        <f t="shared" si="20"/>
        <v>#VALUE!</v>
      </c>
      <c r="E721" s="10">
        <v>22</v>
      </c>
      <c r="F721" s="8" t="str">
        <f t="shared" si="21"/>
        <v>Winter Break</v>
      </c>
      <c r="J721" t="s">
        <v>62</v>
      </c>
      <c r="K721">
        <v>0</v>
      </c>
      <c r="L721">
        <v>0</v>
      </c>
      <c r="M721" s="1">
        <v>0</v>
      </c>
      <c r="N721" s="1" t="s">
        <v>30</v>
      </c>
    </row>
    <row r="722" spans="1:14" x14ac:dyDescent="0.25">
      <c r="A722" s="10" t="s">
        <v>62</v>
      </c>
      <c r="B722" s="10" t="e">
        <f>COUNTIFS([19]RawData!$F$2:$F$407,"23", [19]RawData!$D$2:$D$407, "Filled")</f>
        <v>#VALUE!</v>
      </c>
      <c r="C722" s="10" t="e">
        <f>COUNTIFS([19]RawData!$F$2:$F$407,"23", [19]RawData!$D$2:$D$407, "Failed To Fill")</f>
        <v>#VALUE!</v>
      </c>
      <c r="D722" s="15" t="e">
        <f t="shared" si="20"/>
        <v>#VALUE!</v>
      </c>
      <c r="E722" s="10">
        <v>23</v>
      </c>
      <c r="F722" s="8" t="str">
        <f t="shared" si="21"/>
        <v>1/6/14 – 1/10/14</v>
      </c>
      <c r="J722" t="s">
        <v>62</v>
      </c>
      <c r="K722">
        <v>0</v>
      </c>
      <c r="L722">
        <v>0</v>
      </c>
      <c r="M722" s="1">
        <v>0</v>
      </c>
      <c r="N722" s="1" t="s">
        <v>31</v>
      </c>
    </row>
    <row r="723" spans="1:14" x14ac:dyDescent="0.25">
      <c r="A723" s="10" t="s">
        <v>62</v>
      </c>
      <c r="B723" s="10" t="e">
        <f>COUNTIFS([19]RawData!$F$2:$F$407,"24", [19]RawData!$D$2:$D$407, "Filled")</f>
        <v>#VALUE!</v>
      </c>
      <c r="C723" s="10" t="e">
        <f>COUNTIFS([19]RawData!$F$2:$F$407,"24", [19]RawData!$D$2:$D$407, "Failed To Fill")</f>
        <v>#VALUE!</v>
      </c>
      <c r="D723" s="15" t="e">
        <f t="shared" si="20"/>
        <v>#VALUE!</v>
      </c>
      <c r="E723" s="10">
        <v>24</v>
      </c>
      <c r="F723" s="8" t="str">
        <f t="shared" si="21"/>
        <v>1/13/14 – 1/17/14</v>
      </c>
      <c r="J723" t="s">
        <v>62</v>
      </c>
      <c r="K723">
        <v>9</v>
      </c>
      <c r="L723">
        <v>1</v>
      </c>
      <c r="M723" s="1">
        <v>10</v>
      </c>
      <c r="N723" s="1" t="s">
        <v>32</v>
      </c>
    </row>
    <row r="724" spans="1:14" x14ac:dyDescent="0.25">
      <c r="A724" s="10" t="s">
        <v>62</v>
      </c>
      <c r="B724" s="10" t="e">
        <f>COUNTIFS([19]RawData!$F$2:$F$407,"25", [19]RawData!$D$2:$D$407, "Filled")</f>
        <v>#VALUE!</v>
      </c>
      <c r="C724" s="10" t="e">
        <f>COUNTIFS([19]RawData!$F$2:$F$407,"25", [19]RawData!$D$2:$D$407, "Failed To Fill")</f>
        <v>#VALUE!</v>
      </c>
      <c r="D724" s="15" t="e">
        <f t="shared" si="20"/>
        <v>#VALUE!</v>
      </c>
      <c r="E724" s="10">
        <v>25</v>
      </c>
      <c r="F724" s="8" t="str">
        <f t="shared" si="21"/>
        <v>1/21/14 – 1/24/14</v>
      </c>
      <c r="J724" t="s">
        <v>62</v>
      </c>
      <c r="K724">
        <v>7</v>
      </c>
      <c r="L724">
        <v>2</v>
      </c>
      <c r="M724" s="1">
        <v>9</v>
      </c>
      <c r="N724" s="1" t="s">
        <v>33</v>
      </c>
    </row>
    <row r="725" spans="1:14" x14ac:dyDescent="0.25">
      <c r="A725" s="10" t="s">
        <v>62</v>
      </c>
      <c r="B725" s="10" t="e">
        <f>COUNTIFS([19]RawData!$F$2:$F$407,"26", [19]RawData!$D$2:$D$407, "Filled")</f>
        <v>#VALUE!</v>
      </c>
      <c r="C725" s="10" t="e">
        <f>COUNTIFS([19]RawData!$F$2:$F$407,"26", [19]RawData!$D$2:$D$407, "Failed To Fill")</f>
        <v>#VALUE!</v>
      </c>
      <c r="D725" s="15" t="e">
        <f t="shared" si="20"/>
        <v>#VALUE!</v>
      </c>
      <c r="E725" s="10">
        <v>26</v>
      </c>
      <c r="F725" s="8" t="str">
        <f t="shared" si="21"/>
        <v>1/27/14 – 1/31/14</v>
      </c>
      <c r="J725" t="s">
        <v>62</v>
      </c>
      <c r="K725">
        <v>8</v>
      </c>
      <c r="L725">
        <v>3</v>
      </c>
      <c r="M725" s="1">
        <v>11</v>
      </c>
      <c r="N725" s="1" t="s">
        <v>34</v>
      </c>
    </row>
    <row r="726" spans="1:14" x14ac:dyDescent="0.25">
      <c r="A726" s="10" t="s">
        <v>62</v>
      </c>
      <c r="B726" s="10" t="e">
        <f>COUNTIFS([19]RawData!$F$2:$F$407,"27", [19]RawData!$D$2:$D$407, "Filled")</f>
        <v>#VALUE!</v>
      </c>
      <c r="C726" s="10" t="e">
        <f>COUNTIFS([19]RawData!$F$2:$F$407,"27", [19]RawData!$D$2:$D$407, "Failed To Fill")</f>
        <v>#VALUE!</v>
      </c>
      <c r="D726" s="15" t="e">
        <f t="shared" si="20"/>
        <v>#VALUE!</v>
      </c>
      <c r="E726" s="10">
        <v>27</v>
      </c>
      <c r="F726" s="8" t="str">
        <f t="shared" si="21"/>
        <v xml:space="preserve"> 2/3/14 – 2/7/14</v>
      </c>
      <c r="J726" t="s">
        <v>62</v>
      </c>
      <c r="K726">
        <v>20</v>
      </c>
      <c r="L726">
        <v>5</v>
      </c>
      <c r="M726" s="1">
        <v>25</v>
      </c>
      <c r="N726" s="1" t="s">
        <v>35</v>
      </c>
    </row>
    <row r="727" spans="1:14" x14ac:dyDescent="0.25">
      <c r="A727" s="10" t="s">
        <v>62</v>
      </c>
      <c r="B727" s="10" t="e">
        <f>COUNTIFS([19]RawData!$F$2:$F$407,"28", [19]RawData!$D$2:$D$407, "Filled")</f>
        <v>#VALUE!</v>
      </c>
      <c r="C727" s="10" t="e">
        <f>COUNTIFS([19]RawData!$F$2:$F$407,"28", [19]RawData!$D$2:$D$407, "Failed To Fill")</f>
        <v>#VALUE!</v>
      </c>
      <c r="D727" s="15" t="e">
        <f t="shared" si="20"/>
        <v>#VALUE!</v>
      </c>
      <c r="E727" s="10">
        <v>28</v>
      </c>
      <c r="F727" s="8" t="str">
        <f t="shared" si="21"/>
        <v xml:space="preserve"> 2/10/14 – 2/14/14</v>
      </c>
      <c r="J727" t="s">
        <v>62</v>
      </c>
      <c r="K727">
        <v>19</v>
      </c>
      <c r="L727">
        <v>1</v>
      </c>
      <c r="M727" s="1">
        <v>20</v>
      </c>
      <c r="N727" s="1" t="s">
        <v>36</v>
      </c>
    </row>
    <row r="728" spans="1:14" x14ac:dyDescent="0.25">
      <c r="A728" s="10" t="s">
        <v>62</v>
      </c>
      <c r="B728" s="10" t="e">
        <f>COUNTIFS([19]RawData!$F$2:$F$407,"29", [19]RawData!$D$2:$D$407, "Filled")</f>
        <v>#VALUE!</v>
      </c>
      <c r="C728" s="10" t="e">
        <f>COUNTIFS([19]RawData!$F$2:$F$407,"29", [19]RawData!$D$2:$D$407, "Failed To Fill")</f>
        <v>#VALUE!</v>
      </c>
      <c r="D728" s="15" t="e">
        <f t="shared" si="20"/>
        <v>#VALUE!</v>
      </c>
      <c r="E728" s="10">
        <v>29</v>
      </c>
      <c r="F728" s="8" t="str">
        <f t="shared" si="21"/>
        <v xml:space="preserve"> 2/17/14 – 2/19/14</v>
      </c>
      <c r="J728" t="s">
        <v>62</v>
      </c>
      <c r="K728">
        <v>10</v>
      </c>
      <c r="L728">
        <v>2</v>
      </c>
      <c r="M728" s="1">
        <v>12</v>
      </c>
      <c r="N728" s="1" t="s">
        <v>37</v>
      </c>
    </row>
    <row r="729" spans="1:14" x14ac:dyDescent="0.25">
      <c r="A729" s="10" t="s">
        <v>62</v>
      </c>
      <c r="B729" s="10" t="e">
        <f>COUNTIFS([19]RawData!$F$2:$F$407,"30", [19]RawData!$D$2:$D$407, "Filled")</f>
        <v>#VALUE!</v>
      </c>
      <c r="C729" s="10" t="e">
        <f>COUNTIFS([19]RawData!$F$2:$F$407,"30", [19]RawData!$D$2:$D$407, "Failed To Fill")</f>
        <v>#VALUE!</v>
      </c>
      <c r="D729" s="15" t="e">
        <f t="shared" si="20"/>
        <v>#VALUE!</v>
      </c>
      <c r="E729" s="10">
        <v>30</v>
      </c>
      <c r="F729" s="8" t="str">
        <f t="shared" si="21"/>
        <v xml:space="preserve"> 2/24/14 – 2/28/14</v>
      </c>
      <c r="J729" t="s">
        <v>62</v>
      </c>
      <c r="K729">
        <v>1</v>
      </c>
      <c r="L729">
        <v>1</v>
      </c>
      <c r="M729" s="1">
        <v>2</v>
      </c>
      <c r="N729" s="1" t="s">
        <v>38</v>
      </c>
    </row>
    <row r="730" spans="1:14" x14ac:dyDescent="0.25">
      <c r="A730" s="10" t="s">
        <v>62</v>
      </c>
      <c r="B730" s="10" t="e">
        <f>COUNTIFS([19]RawData!$F$2:$F$407,"31", [19]RawData!$D$2:$D$407, "Filled")</f>
        <v>#VALUE!</v>
      </c>
      <c r="C730" s="10" t="e">
        <f>COUNTIFS([19]RawData!$F$2:$F$407,"31", [19]RawData!$D$2:$D$407, "Failed To Fill")</f>
        <v>#VALUE!</v>
      </c>
      <c r="D730" s="15" t="e">
        <f t="shared" si="20"/>
        <v>#VALUE!</v>
      </c>
      <c r="E730" s="10">
        <v>31</v>
      </c>
      <c r="F730" s="8" t="str">
        <f t="shared" si="21"/>
        <v xml:space="preserve"> 3/3/14 – 3/7/14</v>
      </c>
      <c r="J730" t="s">
        <v>62</v>
      </c>
      <c r="K730">
        <v>5</v>
      </c>
      <c r="L730">
        <v>1</v>
      </c>
      <c r="M730" s="1">
        <v>6</v>
      </c>
      <c r="N730" s="1" t="s">
        <v>40</v>
      </c>
    </row>
    <row r="731" spans="1:14" x14ac:dyDescent="0.25">
      <c r="A731" s="10" t="s">
        <v>62</v>
      </c>
      <c r="B731" s="10" t="e">
        <f>COUNTIFS([19]RawData!$F$2:$F$407,"32", [19]RawData!$D$2:$D$407, "Filled")</f>
        <v>#VALUE!</v>
      </c>
      <c r="C731" s="10" t="e">
        <f>COUNTIFS([19]RawData!$F$2:$F$407,"32", [19]RawData!$D$2:$D$407, "Failed To Fill")</f>
        <v>#VALUE!</v>
      </c>
      <c r="D731" s="15" t="e">
        <f t="shared" si="20"/>
        <v>#VALUE!</v>
      </c>
      <c r="E731" s="10">
        <v>32</v>
      </c>
      <c r="F731" s="8" t="str">
        <f t="shared" si="21"/>
        <v xml:space="preserve"> 3/10/14 – 3/13/14</v>
      </c>
      <c r="J731" t="s">
        <v>62</v>
      </c>
      <c r="K731">
        <v>5</v>
      </c>
      <c r="L731">
        <v>0</v>
      </c>
      <c r="M731" s="1">
        <v>5</v>
      </c>
      <c r="N731" s="1" t="s">
        <v>41</v>
      </c>
    </row>
    <row r="732" spans="1:14" x14ac:dyDescent="0.25">
      <c r="A732" s="10" t="s">
        <v>62</v>
      </c>
      <c r="B732" s="10" t="e">
        <f>COUNTIFS([19]RawData!$F$2:$F$407,"33", [19]RawData!$D$2:$D$407, "Filled")</f>
        <v>#VALUE!</v>
      </c>
      <c r="C732" s="10" t="e">
        <f>COUNTIFS([19]RawData!$F$2:$F$407,"33", [19]RawData!$D$2:$D$407, "Failed To Fill")</f>
        <v>#VALUE!</v>
      </c>
      <c r="D732" s="15" t="e">
        <f t="shared" si="20"/>
        <v>#VALUE!</v>
      </c>
      <c r="E732" s="10">
        <v>33</v>
      </c>
      <c r="F732" s="8" t="str">
        <f t="shared" si="21"/>
        <v xml:space="preserve"> 3/17/14 – 3/21/14</v>
      </c>
      <c r="J732" t="s">
        <v>62</v>
      </c>
      <c r="K732">
        <v>8</v>
      </c>
      <c r="L732">
        <v>0</v>
      </c>
      <c r="M732" s="1">
        <v>8</v>
      </c>
      <c r="N732" s="1" t="s">
        <v>42</v>
      </c>
    </row>
    <row r="733" spans="1:14" x14ac:dyDescent="0.25">
      <c r="A733" s="10" t="s">
        <v>62</v>
      </c>
      <c r="B733" s="10" t="e">
        <f>COUNTIFS([19]RawData!$F$2:$F$407,"34", [19]RawData!$D$2:$D$407, "Filled")</f>
        <v>#VALUE!</v>
      </c>
      <c r="C733" s="10" t="e">
        <f>COUNTIFS([19]RawData!$F$2:$F$407,"34", [19]RawData!$D$2:$D$407, "Failed To Fill")</f>
        <v>#VALUE!</v>
      </c>
      <c r="D733" s="15" t="e">
        <f t="shared" si="20"/>
        <v>#VALUE!</v>
      </c>
      <c r="E733" s="10">
        <v>34</v>
      </c>
      <c r="F733" s="8" t="str">
        <f t="shared" si="21"/>
        <v xml:space="preserve"> 3/24/14 – 3/28/14</v>
      </c>
      <c r="J733" t="s">
        <v>62</v>
      </c>
      <c r="K733">
        <v>7</v>
      </c>
      <c r="L733">
        <v>4</v>
      </c>
      <c r="M733" s="1">
        <v>11</v>
      </c>
      <c r="N733" s="1" t="s">
        <v>43</v>
      </c>
    </row>
    <row r="734" spans="1:14" x14ac:dyDescent="0.25">
      <c r="A734" s="10" t="s">
        <v>62</v>
      </c>
      <c r="B734" s="10" t="e">
        <f>COUNTIFS([19]RawData!$F$2:$F$407,"35", [19]RawData!$D$2:$D$407, "Filled")</f>
        <v>#VALUE!</v>
      </c>
      <c r="C734" s="10" t="e">
        <f>COUNTIFS([19]RawData!$F$2:$F$407,"35", [19]RawData!$D$2:$D$407, "Failed To Fill")</f>
        <v>#VALUE!</v>
      </c>
      <c r="D734" s="15" t="e">
        <f t="shared" si="20"/>
        <v>#VALUE!</v>
      </c>
      <c r="E734" s="10">
        <v>35</v>
      </c>
      <c r="F734" s="8" t="str">
        <f t="shared" si="21"/>
        <v xml:space="preserve"> 3/31/14 – 4/4/14</v>
      </c>
      <c r="J734" t="s">
        <v>62</v>
      </c>
      <c r="K734">
        <v>6</v>
      </c>
      <c r="L734">
        <v>0</v>
      </c>
      <c r="M734" s="1">
        <v>6</v>
      </c>
      <c r="N734" s="1" t="s">
        <v>44</v>
      </c>
    </row>
    <row r="735" spans="1:14" x14ac:dyDescent="0.25">
      <c r="A735" s="10" t="s">
        <v>62</v>
      </c>
      <c r="B735" s="10" t="e">
        <f>COUNTIFS([19]RawData!$F$2:$F$407,"36", [19]RawData!$D$2:$D$407, "Filled")</f>
        <v>#VALUE!</v>
      </c>
      <c r="C735" s="10" t="e">
        <f>COUNTIFS([19]RawData!$F$2:$F$407,"36", [19]RawData!$D$2:$D$407, "Failed To Fill")</f>
        <v>#VALUE!</v>
      </c>
      <c r="D735" s="15" t="e">
        <f t="shared" si="20"/>
        <v>#VALUE!</v>
      </c>
      <c r="E735" s="10">
        <v>36</v>
      </c>
      <c r="F735" s="8" t="str">
        <f t="shared" si="21"/>
        <v xml:space="preserve"> 4/7/14 – 4/11/14</v>
      </c>
      <c r="J735" t="s">
        <v>62</v>
      </c>
      <c r="K735">
        <v>2</v>
      </c>
      <c r="L735">
        <v>1</v>
      </c>
      <c r="M735" s="1">
        <v>3</v>
      </c>
      <c r="N735" s="1" t="s">
        <v>45</v>
      </c>
    </row>
    <row r="736" spans="1:14" x14ac:dyDescent="0.25">
      <c r="A736" s="10" t="s">
        <v>63</v>
      </c>
      <c r="B736" s="15" t="e">
        <f>COUNTIFS([20]RawData!$F$2:$F$373,"1", [20]RawData!$D$2:$D$373, "Failed To Fill")</f>
        <v>#VALUE!</v>
      </c>
      <c r="C736" s="15" t="e">
        <f>COUNTIFS([20]RawData!$F$2:$F$373,"1", [20]RawData!$D$2:$D$373, "Filled")</f>
        <v>#VALUE!</v>
      </c>
      <c r="D736" s="15" t="e">
        <f t="shared" si="20"/>
        <v>#VALUE!</v>
      </c>
      <c r="E736" s="10">
        <v>1</v>
      </c>
      <c r="F736" s="8" t="str">
        <f t="shared" si="21"/>
        <v>7/29/13 – 8/2/13</v>
      </c>
      <c r="J736" t="s">
        <v>63</v>
      </c>
      <c r="K736">
        <v>1</v>
      </c>
      <c r="L736">
        <v>0</v>
      </c>
      <c r="M736" s="1">
        <v>1</v>
      </c>
      <c r="N736" s="1" t="s">
        <v>9</v>
      </c>
    </row>
    <row r="737" spans="1:14" x14ac:dyDescent="0.25">
      <c r="A737" s="10" t="s">
        <v>63</v>
      </c>
      <c r="B737" s="15" t="e">
        <f>COUNTIFS([20]RawData!$F$2:$F$373,"2", [20]RawData!$D$2:$D$373, "Failed To Fill")</f>
        <v>#VALUE!</v>
      </c>
      <c r="C737" s="10" t="e">
        <f>COUNTIFS([20]RawData!$F$2:$F$373,"2", [20]RawData!$D$2:$D$373, "Filled")</f>
        <v>#VALUE!</v>
      </c>
      <c r="D737" s="15" t="e">
        <f t="shared" si="20"/>
        <v>#VALUE!</v>
      </c>
      <c r="E737" s="10">
        <v>2</v>
      </c>
      <c r="F737" s="8" t="str">
        <f t="shared" si="21"/>
        <v>8/5/13 – 8/9/13</v>
      </c>
      <c r="J737" t="s">
        <v>63</v>
      </c>
      <c r="K737">
        <v>1</v>
      </c>
      <c r="L737">
        <v>7</v>
      </c>
      <c r="M737" s="1">
        <v>8</v>
      </c>
      <c r="N737" s="1" t="s">
        <v>10</v>
      </c>
    </row>
    <row r="738" spans="1:14" x14ac:dyDescent="0.25">
      <c r="A738" s="10" t="s">
        <v>63</v>
      </c>
      <c r="B738" s="15" t="e">
        <f>COUNTIFS([20]RawData!$F$2:$F$373,"3", [20]RawData!$D$2:$D$373, "Failed To Fill")</f>
        <v>#VALUE!</v>
      </c>
      <c r="C738" s="10" t="e">
        <f>COUNTIFS([20]RawData!$F$2:$F$373,"3", [20]RawData!$D$2:$D$373, "Filled")</f>
        <v>#VALUE!</v>
      </c>
      <c r="D738" s="15" t="e">
        <f t="shared" si="20"/>
        <v>#VALUE!</v>
      </c>
      <c r="E738" s="10">
        <v>3</v>
      </c>
      <c r="F738" s="8" t="str">
        <f t="shared" si="21"/>
        <v>8/12/13 – 8/16/13</v>
      </c>
      <c r="J738" t="s">
        <v>63</v>
      </c>
      <c r="K738">
        <v>0</v>
      </c>
      <c r="L738">
        <v>8</v>
      </c>
      <c r="M738" s="1">
        <v>8</v>
      </c>
      <c r="N738" s="1" t="s">
        <v>11</v>
      </c>
    </row>
    <row r="739" spans="1:14" x14ac:dyDescent="0.25">
      <c r="A739" s="10" t="s">
        <v>63</v>
      </c>
      <c r="B739" s="10" t="e">
        <f>COUNTIFS([20]RawData!$F$2:$F$373,"4", [20]RawData!$D$2:$D$373, "Failed To Fill")</f>
        <v>#VALUE!</v>
      </c>
      <c r="C739" s="10" t="e">
        <f>COUNTIFS([20]RawData!$F$2:$F$373,"4", [20]RawData!$D$2:$D$373, "Filled")</f>
        <v>#VALUE!</v>
      </c>
      <c r="D739" s="15" t="e">
        <f t="shared" si="20"/>
        <v>#VALUE!</v>
      </c>
      <c r="E739" s="10">
        <v>4</v>
      </c>
      <c r="F739" s="8" t="str">
        <f t="shared" si="21"/>
        <v>8/19/13 – 8/23/13</v>
      </c>
      <c r="J739" t="s">
        <v>63</v>
      </c>
      <c r="K739">
        <v>4</v>
      </c>
      <c r="L739">
        <v>3</v>
      </c>
      <c r="M739" s="1">
        <v>7</v>
      </c>
      <c r="N739" s="1" t="s">
        <v>12</v>
      </c>
    </row>
    <row r="740" spans="1:14" x14ac:dyDescent="0.25">
      <c r="A740" s="10" t="s">
        <v>63</v>
      </c>
      <c r="B740" s="10" t="e">
        <f>COUNTIFS([20]RawData!$F$2:$F$373,"5", [20]RawData!$D$2:$D$373, "Failed To Fill")</f>
        <v>#VALUE!</v>
      </c>
      <c r="C740" s="10" t="e">
        <f>COUNTIFS([20]RawData!$F$2:$F$373,"5", [20]RawData!$D$2:$D$373, "Filled")</f>
        <v>#VALUE!</v>
      </c>
      <c r="D740" s="15" t="e">
        <f t="shared" si="20"/>
        <v>#VALUE!</v>
      </c>
      <c r="E740" s="10">
        <v>5</v>
      </c>
      <c r="F740" s="8" t="str">
        <f t="shared" si="21"/>
        <v>8/26/13 – 8/30/13</v>
      </c>
      <c r="J740" t="s">
        <v>63</v>
      </c>
      <c r="K740">
        <v>6</v>
      </c>
      <c r="L740">
        <v>4</v>
      </c>
      <c r="M740" s="1">
        <v>10</v>
      </c>
      <c r="N740" s="1" t="s">
        <v>13</v>
      </c>
    </row>
    <row r="741" spans="1:14" x14ac:dyDescent="0.25">
      <c r="A741" s="10" t="s">
        <v>63</v>
      </c>
      <c r="B741" s="10" t="e">
        <f>COUNTIFS([20]RawData!$F$2:$F$373,"6", [20]RawData!$D$2:$D$373, "Failed To Fill")</f>
        <v>#VALUE!</v>
      </c>
      <c r="C741" s="10" t="e">
        <f>COUNTIFS([20]RawData!$F$2:$F$373,"6", [20]RawData!$D$2:$D$373, "Filled")</f>
        <v>#VALUE!</v>
      </c>
      <c r="D741" s="15" t="e">
        <f t="shared" si="20"/>
        <v>#VALUE!</v>
      </c>
      <c r="E741" s="10">
        <v>6</v>
      </c>
      <c r="F741" s="8" t="str">
        <f t="shared" si="21"/>
        <v>9/3/13 – 9/6/13</v>
      </c>
      <c r="J741" t="s">
        <v>63</v>
      </c>
      <c r="K741">
        <v>1</v>
      </c>
      <c r="L741">
        <v>10</v>
      </c>
      <c r="M741" s="1">
        <v>11</v>
      </c>
      <c r="N741" s="1" t="s">
        <v>14</v>
      </c>
    </row>
    <row r="742" spans="1:14" x14ac:dyDescent="0.25">
      <c r="A742" s="10" t="s">
        <v>63</v>
      </c>
      <c r="B742" s="10" t="e">
        <f>COUNTIFS([20]RawData!$F$2:$F$373,"7", [20]RawData!$D$2:$D$373, "Failed To Fill")</f>
        <v>#VALUE!</v>
      </c>
      <c r="C742" s="10" t="e">
        <f>COUNTIFS([20]RawData!$F$2:$F$373,"7", [20]RawData!$D$2:$D$373, "Filled")</f>
        <v>#VALUE!</v>
      </c>
      <c r="D742" s="15" t="e">
        <f t="shared" si="20"/>
        <v>#VALUE!</v>
      </c>
      <c r="E742" s="10">
        <v>7</v>
      </c>
      <c r="F742" s="8" t="str">
        <f t="shared" si="21"/>
        <v>9/9/13 – 9/13/13</v>
      </c>
      <c r="J742" t="s">
        <v>63</v>
      </c>
      <c r="K742">
        <v>1</v>
      </c>
      <c r="L742">
        <v>11</v>
      </c>
      <c r="M742" s="1">
        <v>12</v>
      </c>
      <c r="N742" s="1" t="s">
        <v>15</v>
      </c>
    </row>
    <row r="743" spans="1:14" x14ac:dyDescent="0.25">
      <c r="A743" s="10" t="s">
        <v>63</v>
      </c>
      <c r="B743" s="16" t="e">
        <f>COUNTIFS([20]RawData!$F$2:$F$373,"8", [20]RawData!$D$2:$D$373, "Failed To Fill")</f>
        <v>#VALUE!</v>
      </c>
      <c r="C743" s="16" t="e">
        <f>COUNTIFS([20]RawData!$F$2:$F$373,"8", [20]RawData!$D$2:$D$373, "Filled")</f>
        <v>#VALUE!</v>
      </c>
      <c r="D743" s="15" t="e">
        <f t="shared" si="20"/>
        <v>#VALUE!</v>
      </c>
      <c r="E743" s="10">
        <v>8</v>
      </c>
      <c r="F743" s="8" t="str">
        <f t="shared" si="21"/>
        <v>9/16/13 – 9/20/13</v>
      </c>
      <c r="J743" t="s">
        <v>63</v>
      </c>
      <c r="K743">
        <v>1</v>
      </c>
      <c r="L743">
        <v>13</v>
      </c>
      <c r="M743" s="1">
        <v>14</v>
      </c>
      <c r="N743" s="1" t="s">
        <v>16</v>
      </c>
    </row>
    <row r="744" spans="1:14" x14ac:dyDescent="0.25">
      <c r="A744" s="10" t="s">
        <v>63</v>
      </c>
      <c r="B744" s="10" t="e">
        <f>COUNTIFS([20]RawData!$F$2:$F$373,"9", [20]RawData!$D$2:$D$373, "Failed To Fill")</f>
        <v>#VALUE!</v>
      </c>
      <c r="C744" s="10" t="e">
        <f>COUNTIFS([20]RawData!$F$2:$F$373,"9", [20]RawData!$D$2:$D$373, "Filled")</f>
        <v>#VALUE!</v>
      </c>
      <c r="D744" s="15" t="e">
        <f t="shared" si="20"/>
        <v>#VALUE!</v>
      </c>
      <c r="E744" s="10">
        <v>9</v>
      </c>
      <c r="F744" s="8" t="str">
        <f t="shared" si="21"/>
        <v>9/23/13 – 9/27/13</v>
      </c>
      <c r="J744" t="s">
        <v>63</v>
      </c>
      <c r="K744">
        <v>4</v>
      </c>
      <c r="L744">
        <v>15</v>
      </c>
      <c r="M744" s="1">
        <v>19</v>
      </c>
      <c r="N744" s="1" t="s">
        <v>17</v>
      </c>
    </row>
    <row r="745" spans="1:14" x14ac:dyDescent="0.25">
      <c r="A745" s="10" t="s">
        <v>63</v>
      </c>
      <c r="B745" s="10" t="e">
        <f>COUNTIFS([20]RawData!$F$2:$F$373,"10", [20]RawData!$D$2:$D$373, "Failed To Fill")</f>
        <v>#VALUE!</v>
      </c>
      <c r="C745" s="10" t="e">
        <f>COUNTIFS([20]RawData!$F$2:$F$373,"10", [20]RawData!$D$2:$D$373, "Filled")</f>
        <v>#VALUE!</v>
      </c>
      <c r="D745" s="15" t="e">
        <f t="shared" si="20"/>
        <v>#VALUE!</v>
      </c>
      <c r="E745" s="10">
        <v>10</v>
      </c>
      <c r="F745" s="8" t="str">
        <f t="shared" si="21"/>
        <v>9/30/13 – 10/4/13</v>
      </c>
      <c r="J745" t="s">
        <v>63</v>
      </c>
      <c r="K745">
        <v>1</v>
      </c>
      <c r="L745">
        <v>14</v>
      </c>
      <c r="M745" s="1">
        <v>15</v>
      </c>
      <c r="N745" s="1" t="s">
        <v>18</v>
      </c>
    </row>
    <row r="746" spans="1:14" x14ac:dyDescent="0.25">
      <c r="A746" s="10" t="s">
        <v>63</v>
      </c>
      <c r="B746" s="10" t="e">
        <f>COUNTIFS([20]RawData!$F$2:$F$373,"11", [20]RawData!$D$2:$D$373, "Failed To Fill")</f>
        <v>#VALUE!</v>
      </c>
      <c r="C746" s="10" t="e">
        <f>COUNTIFS([20]RawData!$F$2:$F$373,"11", [20]RawData!$D$2:$D$373, "Filled")</f>
        <v>#VALUE!</v>
      </c>
      <c r="D746" s="15" t="e">
        <f t="shared" si="20"/>
        <v>#VALUE!</v>
      </c>
      <c r="E746" s="10">
        <v>11</v>
      </c>
      <c r="F746" s="8" t="str">
        <f t="shared" si="21"/>
        <v>10/7/13 – 10/8/13</v>
      </c>
      <c r="J746" t="s">
        <v>63</v>
      </c>
      <c r="K746">
        <v>1</v>
      </c>
      <c r="L746">
        <v>5</v>
      </c>
      <c r="M746" s="1">
        <v>6</v>
      </c>
      <c r="N746" s="1" t="s">
        <v>19</v>
      </c>
    </row>
    <row r="747" spans="1:14" x14ac:dyDescent="0.25">
      <c r="A747" s="10" t="s">
        <v>63</v>
      </c>
      <c r="B747" s="10" t="e">
        <f>COUNTIFS([20]RawData!$F$2:$F$373,"12", [20]RawData!$D$2:$D$373, "Failed To Fill")</f>
        <v>#VALUE!</v>
      </c>
      <c r="C747" s="10" t="e">
        <f>COUNTIFS([20]RawData!$F$2:$F$373,"12", [20]RawData!$D$2:$D$373, "Filled")</f>
        <v>#VALUE!</v>
      </c>
      <c r="D747" s="15" t="e">
        <f t="shared" si="20"/>
        <v>#VALUE!</v>
      </c>
      <c r="E747" s="10">
        <v>12</v>
      </c>
      <c r="F747" s="8" t="str">
        <f t="shared" si="21"/>
        <v>10/15/13 – 10/18/13</v>
      </c>
      <c r="J747" t="s">
        <v>63</v>
      </c>
      <c r="K747">
        <v>1</v>
      </c>
      <c r="L747">
        <v>14</v>
      </c>
      <c r="M747" s="1">
        <v>15</v>
      </c>
      <c r="N747" s="1" t="s">
        <v>20</v>
      </c>
    </row>
    <row r="748" spans="1:14" x14ac:dyDescent="0.25">
      <c r="A748" s="10" t="s">
        <v>63</v>
      </c>
      <c r="B748" s="10" t="e">
        <f>COUNTIFS([20]RawData!$F$2:$F$373,"13", [20]RawData!$D$2:$D$373, "Failed To Fill")</f>
        <v>#VALUE!</v>
      </c>
      <c r="C748" s="10" t="e">
        <f>COUNTIFS([20]RawData!$F$2:$F$373,"13", [20]RawData!$D$2:$D$373, "Filled")</f>
        <v>#VALUE!</v>
      </c>
      <c r="D748" s="15" t="e">
        <f t="shared" ref="D748:D811" si="22">SUM(B748:C748)</f>
        <v>#VALUE!</v>
      </c>
      <c r="E748" s="10">
        <v>13</v>
      </c>
      <c r="F748" s="8" t="str">
        <f t="shared" ref="F748:F811" si="23">INDEX($A$4:$B$40,MATCH(E748,$A$4:$A$40,0),2)</f>
        <v>10/21/13 – 10/25/13</v>
      </c>
      <c r="J748" t="s">
        <v>63</v>
      </c>
      <c r="K748">
        <v>6</v>
      </c>
      <c r="L748">
        <v>7</v>
      </c>
      <c r="M748" s="1">
        <v>13</v>
      </c>
      <c r="N748" s="1" t="s">
        <v>21</v>
      </c>
    </row>
    <row r="749" spans="1:14" x14ac:dyDescent="0.25">
      <c r="A749" s="10" t="s">
        <v>63</v>
      </c>
      <c r="B749" s="10" t="e">
        <f>COUNTIFS([20]RawData!$F$2:$F$373,"14", [20]RawData!$D$2:$D$373, "Failed To Fill")</f>
        <v>#VALUE!</v>
      </c>
      <c r="C749" s="10" t="e">
        <f>COUNTIFS([20]RawData!$F$2:$F$373,"14", [20]RawData!$D$2:$D$373, "Filled")</f>
        <v>#VALUE!</v>
      </c>
      <c r="D749" s="15" t="e">
        <f t="shared" si="22"/>
        <v>#VALUE!</v>
      </c>
      <c r="E749" s="10">
        <v>14</v>
      </c>
      <c r="F749" s="8" t="str">
        <f t="shared" si="23"/>
        <v>10/28/13 – 11/1/13</v>
      </c>
      <c r="J749" t="s">
        <v>63</v>
      </c>
      <c r="K749">
        <v>1</v>
      </c>
      <c r="L749">
        <v>21</v>
      </c>
      <c r="M749" s="1">
        <v>22</v>
      </c>
      <c r="N749" s="1" t="s">
        <v>22</v>
      </c>
    </row>
    <row r="750" spans="1:14" x14ac:dyDescent="0.25">
      <c r="A750" s="10" t="s">
        <v>63</v>
      </c>
      <c r="B750" s="10" t="e">
        <f>COUNTIFS([20]RawData!$F$2:$F$373,"15", [20]RawData!$D$2:$D$373, "Failed To Fill")</f>
        <v>#VALUE!</v>
      </c>
      <c r="C750" s="10" t="e">
        <f>COUNTIFS([20]RawData!$F$2:$F$373,"15", [20]RawData!$D$2:$D$373, "Filled")</f>
        <v>#VALUE!</v>
      </c>
      <c r="D750" s="15" t="e">
        <f t="shared" si="22"/>
        <v>#VALUE!</v>
      </c>
      <c r="E750" s="10">
        <v>15</v>
      </c>
      <c r="F750" s="8" t="str">
        <f t="shared" si="23"/>
        <v>11/4/13 – 11/8/13</v>
      </c>
      <c r="J750" t="s">
        <v>63</v>
      </c>
      <c r="K750">
        <v>0</v>
      </c>
      <c r="L750">
        <v>12</v>
      </c>
      <c r="M750" s="1">
        <v>12</v>
      </c>
      <c r="N750" s="1" t="s">
        <v>23</v>
      </c>
    </row>
    <row r="751" spans="1:14" x14ac:dyDescent="0.25">
      <c r="A751" s="10" t="s">
        <v>63</v>
      </c>
      <c r="B751" s="10" t="e">
        <f>COUNTIFS([20]RawData!$F$2:$F$373,"16", [20]RawData!$D$2:$D$373, "Failed To Fill")</f>
        <v>#VALUE!</v>
      </c>
      <c r="C751" s="10" t="e">
        <f>COUNTIFS([20]RawData!$F$2:$F$373,"16", [20]RawData!$D$2:$D$373, "Filled")</f>
        <v>#VALUE!</v>
      </c>
      <c r="D751" s="15" t="e">
        <f t="shared" si="22"/>
        <v>#VALUE!</v>
      </c>
      <c r="E751" s="10">
        <v>16</v>
      </c>
      <c r="F751" s="8" t="str">
        <f t="shared" si="23"/>
        <v>11/12/13 – 11/15/13</v>
      </c>
      <c r="J751" t="s">
        <v>63</v>
      </c>
      <c r="K751">
        <v>2</v>
      </c>
      <c r="L751">
        <v>15</v>
      </c>
      <c r="M751" s="1">
        <v>17</v>
      </c>
      <c r="N751" s="1" t="s">
        <v>24</v>
      </c>
    </row>
    <row r="752" spans="1:14" x14ac:dyDescent="0.25">
      <c r="A752" s="10" t="s">
        <v>63</v>
      </c>
      <c r="B752" s="10" t="e">
        <f>COUNTIFS([20]RawData!$F$2:$F$373,"17", [20]RawData!$D$2:$D$373, "Failed To Fill")</f>
        <v>#VALUE!</v>
      </c>
      <c r="C752" s="10" t="e">
        <f>COUNTIFS([20]RawData!$F$2:$F$373,"17", [20]RawData!$D$2:$D$373, "Filled")</f>
        <v>#VALUE!</v>
      </c>
      <c r="D752" s="15" t="e">
        <f t="shared" si="22"/>
        <v>#VALUE!</v>
      </c>
      <c r="E752" s="10">
        <v>17</v>
      </c>
      <c r="F752" s="8" t="str">
        <f t="shared" si="23"/>
        <v>11/18/13 – 11/22/13</v>
      </c>
      <c r="J752" t="s">
        <v>63</v>
      </c>
      <c r="K752">
        <v>5</v>
      </c>
      <c r="L752">
        <v>13</v>
      </c>
      <c r="M752" s="1">
        <v>18</v>
      </c>
      <c r="N752" s="1" t="s">
        <v>25</v>
      </c>
    </row>
    <row r="753" spans="1:14" x14ac:dyDescent="0.25">
      <c r="A753" s="10" t="s">
        <v>63</v>
      </c>
      <c r="B753" s="10" t="e">
        <f>COUNTIFS([20]RawData!$F$2:$F$373,"18", [20]RawData!$D$2:$D$373, "Failed To Fill")</f>
        <v>#VALUE!</v>
      </c>
      <c r="C753" s="10" t="e">
        <f>COUNTIFS([20]RawData!$F$2:$F$373,"18", [20]RawData!$D$2:$D$373, "Filled")</f>
        <v>#VALUE!</v>
      </c>
      <c r="D753" s="15" t="e">
        <f t="shared" si="22"/>
        <v>#VALUE!</v>
      </c>
      <c r="E753" s="10">
        <v>18</v>
      </c>
      <c r="F753" s="8" t="str">
        <f t="shared" si="23"/>
        <v>11/25/13 – 11/27/13</v>
      </c>
      <c r="J753" t="s">
        <v>63</v>
      </c>
      <c r="K753">
        <v>3</v>
      </c>
      <c r="L753">
        <v>14</v>
      </c>
      <c r="M753" s="1">
        <v>17</v>
      </c>
      <c r="N753" s="1" t="s">
        <v>26</v>
      </c>
    </row>
    <row r="754" spans="1:14" x14ac:dyDescent="0.25">
      <c r="A754" s="10" t="s">
        <v>63</v>
      </c>
      <c r="B754" s="10" t="e">
        <f>COUNTIFS([20]RawData!$F$2:$F$373,"19", [20]RawData!$D$2:$D$373, "Failed To Fill")</f>
        <v>#VALUE!</v>
      </c>
      <c r="C754" s="10" t="e">
        <f>COUNTIFS([20]RawData!$F$2:$F$373,"19", [20]RawData!$D$2:$D$373, "Filled")</f>
        <v>#VALUE!</v>
      </c>
      <c r="D754" s="15" t="e">
        <f t="shared" si="22"/>
        <v>#VALUE!</v>
      </c>
      <c r="E754" s="10">
        <v>19</v>
      </c>
      <c r="F754" s="8" t="str">
        <f t="shared" si="23"/>
        <v>12/2/13 – 12/6/13</v>
      </c>
      <c r="J754" t="s">
        <v>63</v>
      </c>
      <c r="K754">
        <v>6</v>
      </c>
      <c r="L754">
        <v>15</v>
      </c>
      <c r="M754" s="1">
        <v>21</v>
      </c>
      <c r="N754" s="1" t="s">
        <v>27</v>
      </c>
    </row>
    <row r="755" spans="1:14" x14ac:dyDescent="0.25">
      <c r="A755" s="10" t="s">
        <v>63</v>
      </c>
      <c r="B755" s="10" t="e">
        <f>COUNTIFS([20]RawData!$F$2:$F$373,"20", [20]RawData!$D$2:$D$373, "Failed To Fill")</f>
        <v>#VALUE!</v>
      </c>
      <c r="C755" s="10" t="e">
        <f>COUNTIFS([20]RawData!$F$2:$F$373,"20", [20]RawData!$D$2:$D$373, "Filled")</f>
        <v>#VALUE!</v>
      </c>
      <c r="D755" s="15" t="e">
        <f t="shared" si="22"/>
        <v>#VALUE!</v>
      </c>
      <c r="E755" s="10">
        <v>20</v>
      </c>
      <c r="F755" s="8" t="str">
        <f t="shared" si="23"/>
        <v>12/9/13 – 12/13/13</v>
      </c>
      <c r="J755" t="s">
        <v>63</v>
      </c>
      <c r="K755">
        <v>4</v>
      </c>
      <c r="L755">
        <v>15</v>
      </c>
      <c r="M755" s="1">
        <v>19</v>
      </c>
      <c r="N755" s="1" t="s">
        <v>28</v>
      </c>
    </row>
    <row r="756" spans="1:14" x14ac:dyDescent="0.25">
      <c r="A756" s="10" t="s">
        <v>63</v>
      </c>
      <c r="B756" s="10" t="e">
        <f>COUNTIFS([20]RawData!$F$2:$F$373,"21", [20]RawData!$D$2:$D$373, "Failed To Fill")</f>
        <v>#VALUE!</v>
      </c>
      <c r="C756" s="10" t="e">
        <f>COUNTIFS([20]RawData!$F$2:$F$373,"21", [20]RawData!$D$2:$D$373, "Filled")</f>
        <v>#VALUE!</v>
      </c>
      <c r="D756" s="15" t="e">
        <f t="shared" si="22"/>
        <v>#VALUE!</v>
      </c>
      <c r="E756" s="10">
        <v>21</v>
      </c>
      <c r="F756" s="8" t="str">
        <f t="shared" si="23"/>
        <v>12/16/13 – 12/19/13</v>
      </c>
      <c r="J756" t="s">
        <v>63</v>
      </c>
      <c r="K756">
        <v>0</v>
      </c>
      <c r="L756">
        <v>1</v>
      </c>
      <c r="M756" s="1">
        <v>1</v>
      </c>
      <c r="N756" s="1" t="s">
        <v>29</v>
      </c>
    </row>
    <row r="757" spans="1:14" x14ac:dyDescent="0.25">
      <c r="A757" s="10" t="s">
        <v>63</v>
      </c>
      <c r="B757" s="10" t="e">
        <f>COUNTIFS([20]RawData!$F$2:$F$373,"22", [20]RawData!$D$2:$D$373, "Failed To Fill")</f>
        <v>#VALUE!</v>
      </c>
      <c r="C757" s="10" t="e">
        <f>COUNTIFS([20]RawData!$F$2:$F$373,"22", [20]RawData!$D$2:$D$373, "Filled")</f>
        <v>#VALUE!</v>
      </c>
      <c r="D757" s="15" t="e">
        <f t="shared" si="22"/>
        <v>#VALUE!</v>
      </c>
      <c r="E757" s="10">
        <v>22</v>
      </c>
      <c r="F757" s="8" t="str">
        <f t="shared" si="23"/>
        <v>Winter Break</v>
      </c>
      <c r="J757" t="s">
        <v>63</v>
      </c>
      <c r="K757">
        <v>0</v>
      </c>
      <c r="L757">
        <v>0</v>
      </c>
      <c r="M757" s="1">
        <v>0</v>
      </c>
      <c r="N757" s="1" t="s">
        <v>30</v>
      </c>
    </row>
    <row r="758" spans="1:14" x14ac:dyDescent="0.25">
      <c r="A758" s="10" t="s">
        <v>63</v>
      </c>
      <c r="B758" s="10" t="e">
        <f>COUNTIFS([20]RawData!$F$2:$F$373,"23", [20]RawData!$D$2:$D$373, "Failed To Fill")</f>
        <v>#VALUE!</v>
      </c>
      <c r="C758" s="10" t="e">
        <f>COUNTIFS([20]RawData!$F$2:$F$373,"23", [20]RawData!$D$2:$D$373, "Filled")</f>
        <v>#VALUE!</v>
      </c>
      <c r="D758" s="15" t="e">
        <f t="shared" si="22"/>
        <v>#VALUE!</v>
      </c>
      <c r="E758" s="10">
        <v>23</v>
      </c>
      <c r="F758" s="8" t="str">
        <f t="shared" si="23"/>
        <v>1/6/14 – 1/10/14</v>
      </c>
      <c r="J758" t="s">
        <v>63</v>
      </c>
      <c r="K758">
        <v>0</v>
      </c>
      <c r="L758">
        <v>1</v>
      </c>
      <c r="M758" s="1">
        <v>1</v>
      </c>
      <c r="N758" s="1" t="s">
        <v>31</v>
      </c>
    </row>
    <row r="759" spans="1:14" x14ac:dyDescent="0.25">
      <c r="A759" s="10" t="s">
        <v>63</v>
      </c>
      <c r="B759" s="10" t="e">
        <f>COUNTIFS([20]RawData!$F$2:$F$373,"24", [20]RawData!$D$2:$D$373, "Failed To Fill")</f>
        <v>#VALUE!</v>
      </c>
      <c r="C759" s="10" t="e">
        <f>COUNTIFS([20]RawData!$F$2:$F$373,"24", [20]RawData!$D$2:$D$373, "Filled")</f>
        <v>#VALUE!</v>
      </c>
      <c r="D759" s="15" t="e">
        <f t="shared" si="22"/>
        <v>#VALUE!</v>
      </c>
      <c r="E759" s="10">
        <v>24</v>
      </c>
      <c r="F759" s="8" t="str">
        <f t="shared" si="23"/>
        <v>1/13/14 – 1/17/14</v>
      </c>
      <c r="J759" t="s">
        <v>63</v>
      </c>
      <c r="K759">
        <v>3</v>
      </c>
      <c r="L759">
        <v>4</v>
      </c>
      <c r="M759" s="1">
        <v>7</v>
      </c>
      <c r="N759" s="1" t="s">
        <v>32</v>
      </c>
    </row>
    <row r="760" spans="1:14" x14ac:dyDescent="0.25">
      <c r="A760" s="10" t="s">
        <v>63</v>
      </c>
      <c r="B760" s="10" t="e">
        <f>COUNTIFS([20]RawData!$F$2:$F$373,"25", [20]RawData!$D$2:$D$373, "Failed To Fill")</f>
        <v>#VALUE!</v>
      </c>
      <c r="C760" s="10" t="e">
        <f>COUNTIFS([20]RawData!$F$2:$F$373,"25", [20]RawData!$D$2:$D$373, "Filled")</f>
        <v>#VALUE!</v>
      </c>
      <c r="D760" s="15" t="e">
        <f t="shared" si="22"/>
        <v>#VALUE!</v>
      </c>
      <c r="E760" s="10">
        <v>25</v>
      </c>
      <c r="F760" s="8" t="str">
        <f t="shared" si="23"/>
        <v>1/21/14 – 1/24/14</v>
      </c>
      <c r="J760" t="s">
        <v>63</v>
      </c>
      <c r="K760">
        <v>4</v>
      </c>
      <c r="L760">
        <v>4</v>
      </c>
      <c r="M760" s="1">
        <v>8</v>
      </c>
      <c r="N760" s="1" t="s">
        <v>33</v>
      </c>
    </row>
    <row r="761" spans="1:14" x14ac:dyDescent="0.25">
      <c r="A761" s="10" t="s">
        <v>63</v>
      </c>
      <c r="B761" s="10" t="e">
        <f>COUNTIFS([20]RawData!$F$2:$F$373,"26", [20]RawData!$D$2:$D$373, "Failed To Fill")</f>
        <v>#VALUE!</v>
      </c>
      <c r="C761" s="10" t="e">
        <f>COUNTIFS([20]RawData!$F$2:$F$373,"26", [20]RawData!$D$2:$D$373, "Filled")</f>
        <v>#VALUE!</v>
      </c>
      <c r="D761" s="15" t="e">
        <f t="shared" si="22"/>
        <v>#VALUE!</v>
      </c>
      <c r="E761" s="10">
        <v>26</v>
      </c>
      <c r="F761" s="8" t="str">
        <f t="shared" si="23"/>
        <v>1/27/14 – 1/31/14</v>
      </c>
      <c r="J761" t="s">
        <v>63</v>
      </c>
      <c r="K761">
        <v>1</v>
      </c>
      <c r="L761">
        <v>6</v>
      </c>
      <c r="M761" s="1">
        <v>7</v>
      </c>
      <c r="N761" s="1" t="s">
        <v>34</v>
      </c>
    </row>
    <row r="762" spans="1:14" x14ac:dyDescent="0.25">
      <c r="A762" s="10" t="s">
        <v>63</v>
      </c>
      <c r="B762" s="10" t="e">
        <f>COUNTIFS([20]RawData!$F$2:$F$373,"27", [20]RawData!$D$2:$D$373, "Failed To Fill")</f>
        <v>#VALUE!</v>
      </c>
      <c r="C762" s="10" t="e">
        <f>COUNTIFS([20]RawData!$F$2:$F$373,"27", [20]RawData!$D$2:$D$373, "Filled")</f>
        <v>#VALUE!</v>
      </c>
      <c r="D762" s="15" t="e">
        <f t="shared" si="22"/>
        <v>#VALUE!</v>
      </c>
      <c r="E762" s="10">
        <v>27</v>
      </c>
      <c r="F762" s="8" t="str">
        <f t="shared" si="23"/>
        <v xml:space="preserve"> 2/3/14 – 2/7/14</v>
      </c>
      <c r="J762" t="s">
        <v>63</v>
      </c>
      <c r="K762">
        <v>3</v>
      </c>
      <c r="L762">
        <v>6</v>
      </c>
      <c r="M762" s="1">
        <v>9</v>
      </c>
      <c r="N762" s="1" t="s">
        <v>35</v>
      </c>
    </row>
    <row r="763" spans="1:14" x14ac:dyDescent="0.25">
      <c r="A763" s="10" t="s">
        <v>63</v>
      </c>
      <c r="B763" s="10" t="e">
        <f>COUNTIFS([20]RawData!$F$2:$F$373,"28", [20]RawData!$D$2:$D$373, "Failed To Fill")</f>
        <v>#VALUE!</v>
      </c>
      <c r="C763" s="10" t="e">
        <f>COUNTIFS([20]RawData!$F$2:$F$373,"28", [20]RawData!$D$2:$D$373, "Filled")</f>
        <v>#VALUE!</v>
      </c>
      <c r="D763" s="15" t="e">
        <f t="shared" si="22"/>
        <v>#VALUE!</v>
      </c>
      <c r="E763" s="10">
        <v>28</v>
      </c>
      <c r="F763" s="8" t="str">
        <f t="shared" si="23"/>
        <v xml:space="preserve"> 2/10/14 – 2/14/14</v>
      </c>
      <c r="J763" t="s">
        <v>63</v>
      </c>
      <c r="K763">
        <v>5</v>
      </c>
      <c r="L763">
        <v>4</v>
      </c>
      <c r="M763" s="1">
        <v>9</v>
      </c>
      <c r="N763" s="1" t="s">
        <v>36</v>
      </c>
    </row>
    <row r="764" spans="1:14" x14ac:dyDescent="0.25">
      <c r="A764" s="10" t="s">
        <v>63</v>
      </c>
      <c r="B764" s="10" t="e">
        <f>COUNTIFS([20]RawData!$F$2:$F$373,"29", [20]RawData!$D$2:$D$373, "Failed To Fill")</f>
        <v>#VALUE!</v>
      </c>
      <c r="C764" s="10" t="e">
        <f>COUNTIFS([20]RawData!$F$2:$F$373,"29", [20]RawData!$D$2:$D$373, "Filled")</f>
        <v>#VALUE!</v>
      </c>
      <c r="D764" s="15" t="e">
        <f t="shared" si="22"/>
        <v>#VALUE!</v>
      </c>
      <c r="E764" s="10">
        <v>29</v>
      </c>
      <c r="F764" s="8" t="str">
        <f t="shared" si="23"/>
        <v xml:space="preserve"> 2/17/14 – 2/19/14</v>
      </c>
      <c r="J764" t="s">
        <v>63</v>
      </c>
      <c r="K764">
        <v>1</v>
      </c>
      <c r="L764">
        <v>4</v>
      </c>
      <c r="M764" s="1">
        <v>5</v>
      </c>
      <c r="N764" s="1" t="s">
        <v>37</v>
      </c>
    </row>
    <row r="765" spans="1:14" x14ac:dyDescent="0.25">
      <c r="A765" s="10" t="s">
        <v>63</v>
      </c>
      <c r="B765" s="10" t="e">
        <f>COUNTIFS([20]RawData!$F$2:$F$373,"30", [20]RawData!$D$2:$D$373, "Failed To Fill")</f>
        <v>#VALUE!</v>
      </c>
      <c r="C765" s="10" t="e">
        <f>COUNTIFS([20]RawData!$F$2:$F$373,"30", [20]RawData!$D$2:$D$373, "Filled")</f>
        <v>#VALUE!</v>
      </c>
      <c r="D765" s="15" t="e">
        <f t="shared" si="22"/>
        <v>#VALUE!</v>
      </c>
      <c r="E765" s="10">
        <v>30</v>
      </c>
      <c r="F765" s="8" t="str">
        <f t="shared" si="23"/>
        <v xml:space="preserve"> 2/24/14 – 2/28/14</v>
      </c>
      <c r="J765" t="s">
        <v>63</v>
      </c>
      <c r="K765">
        <v>1</v>
      </c>
      <c r="L765">
        <v>7</v>
      </c>
      <c r="M765" s="1">
        <v>8</v>
      </c>
      <c r="N765" s="1" t="s">
        <v>38</v>
      </c>
    </row>
    <row r="766" spans="1:14" x14ac:dyDescent="0.25">
      <c r="A766" s="10" t="s">
        <v>63</v>
      </c>
      <c r="B766" s="10" t="e">
        <f>COUNTIFS([20]RawData!$F$2:$F$373,"31", [20]RawData!$D$2:$D$373, "Failed To Fill")</f>
        <v>#VALUE!</v>
      </c>
      <c r="C766" s="10" t="e">
        <f>COUNTIFS([20]RawData!$F$2:$F$373,"31", [20]RawData!$D$2:$D$373, "Filled")</f>
        <v>#VALUE!</v>
      </c>
      <c r="D766" s="15" t="e">
        <f t="shared" si="22"/>
        <v>#VALUE!</v>
      </c>
      <c r="E766" s="10">
        <v>31</v>
      </c>
      <c r="F766" s="8" t="str">
        <f t="shared" si="23"/>
        <v xml:space="preserve"> 3/3/14 – 3/7/14</v>
      </c>
      <c r="J766" t="s">
        <v>63</v>
      </c>
      <c r="K766">
        <v>2</v>
      </c>
      <c r="L766">
        <v>5</v>
      </c>
      <c r="M766" s="1">
        <v>7</v>
      </c>
      <c r="N766" s="1" t="s">
        <v>40</v>
      </c>
    </row>
    <row r="767" spans="1:14" x14ac:dyDescent="0.25">
      <c r="A767" s="10" t="s">
        <v>63</v>
      </c>
      <c r="B767" s="10" t="e">
        <f>COUNTIFS([20]RawData!$F$2:$F$373,"32", [20]RawData!$D$2:$D$373, "Failed To Fill")</f>
        <v>#VALUE!</v>
      </c>
      <c r="C767" s="10" t="e">
        <f>COUNTIFS([20]RawData!$F$2:$F$373,"32", [20]RawData!$D$2:$D$373, "Filled")</f>
        <v>#VALUE!</v>
      </c>
      <c r="D767" s="15" t="e">
        <f t="shared" si="22"/>
        <v>#VALUE!</v>
      </c>
      <c r="E767" s="10">
        <v>32</v>
      </c>
      <c r="F767" s="8" t="str">
        <f t="shared" si="23"/>
        <v xml:space="preserve"> 3/10/14 – 3/13/14</v>
      </c>
      <c r="J767" t="s">
        <v>63</v>
      </c>
      <c r="K767">
        <v>3</v>
      </c>
      <c r="L767">
        <v>4</v>
      </c>
      <c r="M767" s="1">
        <v>7</v>
      </c>
      <c r="N767" s="1" t="s">
        <v>41</v>
      </c>
    </row>
    <row r="768" spans="1:14" x14ac:dyDescent="0.25">
      <c r="A768" s="10" t="s">
        <v>63</v>
      </c>
      <c r="B768" s="10" t="e">
        <f>COUNTIFS([20]RawData!$F$2:$F$373,"33", [20]RawData!$D$2:$D$373, "Failed To Fill")</f>
        <v>#VALUE!</v>
      </c>
      <c r="C768" s="10" t="e">
        <f>COUNTIFS([20]RawData!$F$2:$F$373,"33", [20]RawData!$D$2:$D$373, "Filled")</f>
        <v>#VALUE!</v>
      </c>
      <c r="D768" s="15" t="e">
        <f t="shared" si="22"/>
        <v>#VALUE!</v>
      </c>
      <c r="E768" s="10">
        <v>33</v>
      </c>
      <c r="F768" s="8" t="str">
        <f t="shared" si="23"/>
        <v xml:space="preserve"> 3/17/14 – 3/21/14</v>
      </c>
      <c r="J768" t="s">
        <v>63</v>
      </c>
      <c r="K768">
        <v>5</v>
      </c>
      <c r="L768">
        <v>5</v>
      </c>
      <c r="M768" s="1">
        <v>10</v>
      </c>
      <c r="N768" s="1" t="s">
        <v>42</v>
      </c>
    </row>
    <row r="769" spans="1:14" x14ac:dyDescent="0.25">
      <c r="A769" s="10" t="s">
        <v>63</v>
      </c>
      <c r="B769" s="10" t="e">
        <f>COUNTIFS([20]RawData!$F$2:$F$373,"34", [20]RawData!$D$2:$D$373, "Failed To Fill")</f>
        <v>#VALUE!</v>
      </c>
      <c r="C769" s="10" t="e">
        <f>COUNTIFS([20]RawData!$F$2:$F$373,"34", [20]RawData!$D$2:$D$373, "Filled")</f>
        <v>#VALUE!</v>
      </c>
      <c r="D769" s="15" t="e">
        <f t="shared" si="22"/>
        <v>#VALUE!</v>
      </c>
      <c r="E769" s="10">
        <v>34</v>
      </c>
      <c r="F769" s="8" t="str">
        <f t="shared" si="23"/>
        <v xml:space="preserve"> 3/24/14 – 3/28/14</v>
      </c>
      <c r="J769" t="s">
        <v>63</v>
      </c>
      <c r="K769">
        <v>9</v>
      </c>
      <c r="L769">
        <v>7</v>
      </c>
      <c r="M769" s="1">
        <v>16</v>
      </c>
      <c r="N769" s="1" t="s">
        <v>43</v>
      </c>
    </row>
    <row r="770" spans="1:14" x14ac:dyDescent="0.25">
      <c r="A770" s="10" t="s">
        <v>63</v>
      </c>
      <c r="B770" s="10" t="e">
        <f>COUNTIFS([20]RawData!$F$2:$F$373,"35", [20]RawData!$D$2:$D$373, "Failed To Fill")</f>
        <v>#VALUE!</v>
      </c>
      <c r="C770" s="10" t="e">
        <f>COUNTIFS([20]RawData!$F$2:$F$373,"35", [20]RawData!$D$2:$D$373, "Filled")</f>
        <v>#VALUE!</v>
      </c>
      <c r="D770" s="15" t="e">
        <f t="shared" si="22"/>
        <v>#VALUE!</v>
      </c>
      <c r="E770" s="10">
        <v>35</v>
      </c>
      <c r="F770" s="8" t="str">
        <f t="shared" si="23"/>
        <v xml:space="preserve"> 3/31/14 – 4/4/14</v>
      </c>
      <c r="J770" t="s">
        <v>63</v>
      </c>
      <c r="K770">
        <v>6</v>
      </c>
      <c r="L770">
        <v>2</v>
      </c>
      <c r="M770" s="1">
        <v>8</v>
      </c>
      <c r="N770" s="1" t="s">
        <v>44</v>
      </c>
    </row>
    <row r="771" spans="1:14" x14ac:dyDescent="0.25">
      <c r="A771" s="10" t="s">
        <v>63</v>
      </c>
      <c r="B771" s="10" t="e">
        <f>COUNTIFS([20]RawData!$F$2:$F$373,"36", [20]RawData!$D$2:$D$373, "Failed To Fill")</f>
        <v>#VALUE!</v>
      </c>
      <c r="C771" s="10" t="e">
        <f>COUNTIFS([20]RawData!$F$2:$F$373,"36", [20]RawData!$D$2:$D$373, "Filled")</f>
        <v>#VALUE!</v>
      </c>
      <c r="D771" s="15" t="e">
        <f t="shared" si="22"/>
        <v>#VALUE!</v>
      </c>
      <c r="E771" s="10">
        <v>36</v>
      </c>
      <c r="F771" s="8" t="str">
        <f t="shared" si="23"/>
        <v xml:space="preserve"> 4/7/14 – 4/11/14</v>
      </c>
      <c r="J771" t="s">
        <v>63</v>
      </c>
      <c r="K771">
        <v>2</v>
      </c>
      <c r="L771">
        <v>2</v>
      </c>
      <c r="M771" s="1">
        <v>4</v>
      </c>
      <c r="N771" s="1" t="s">
        <v>45</v>
      </c>
    </row>
    <row r="772" spans="1:14" x14ac:dyDescent="0.25">
      <c r="A772" s="10" t="s">
        <v>64</v>
      </c>
      <c r="B772" s="15" t="e">
        <f>COUNTIFS([21]RawData!$F$2:$F$668,"1", [21]RawData!$D$2:$D$668, "Filled")</f>
        <v>#VALUE!</v>
      </c>
      <c r="C772" s="15" t="e">
        <f>COUNTIFS([21]RawData!$F$2:$F$668,"1", [21]RawData!$D$2:$D$668, "Failed To Fill")</f>
        <v>#VALUE!</v>
      </c>
      <c r="D772" s="15" t="e">
        <f t="shared" si="22"/>
        <v>#VALUE!</v>
      </c>
      <c r="E772" s="10">
        <v>1</v>
      </c>
      <c r="F772" s="8" t="str">
        <f t="shared" si="23"/>
        <v>7/29/13 – 8/2/13</v>
      </c>
      <c r="J772" t="s">
        <v>64</v>
      </c>
      <c r="K772">
        <v>1</v>
      </c>
      <c r="L772">
        <v>0</v>
      </c>
      <c r="M772" s="1">
        <v>1</v>
      </c>
      <c r="N772" s="1" t="s">
        <v>9</v>
      </c>
    </row>
    <row r="773" spans="1:14" x14ac:dyDescent="0.25">
      <c r="A773" s="10" t="s">
        <v>64</v>
      </c>
      <c r="B773" s="15" t="e">
        <f>COUNTIFS([21]RawData!$F$2:$F$668,"2", [21]RawData!$D$2:$D$668, "Filled")</f>
        <v>#VALUE!</v>
      </c>
      <c r="C773" s="10" t="e">
        <f>COUNTIFS([21]RawData!$F$2:$F$668,"2", [21]RawData!$D$2:$D$668, "Failed To Fill")</f>
        <v>#VALUE!</v>
      </c>
      <c r="D773" s="15" t="e">
        <f t="shared" si="22"/>
        <v>#VALUE!</v>
      </c>
      <c r="E773" s="10">
        <v>2</v>
      </c>
      <c r="F773" s="8" t="str">
        <f t="shared" si="23"/>
        <v>8/5/13 – 8/9/13</v>
      </c>
      <c r="J773" t="s">
        <v>64</v>
      </c>
      <c r="K773">
        <v>5</v>
      </c>
      <c r="L773">
        <v>2</v>
      </c>
      <c r="M773" s="1">
        <v>7</v>
      </c>
      <c r="N773" s="1" t="s">
        <v>10</v>
      </c>
    </row>
    <row r="774" spans="1:14" x14ac:dyDescent="0.25">
      <c r="A774" s="10" t="s">
        <v>64</v>
      </c>
      <c r="B774" s="15" t="e">
        <f>COUNTIFS([21]RawData!$F$2:$F$668,"3", [21]RawData!$D$2:$D$668, "Filled")</f>
        <v>#VALUE!</v>
      </c>
      <c r="C774" s="10" t="e">
        <f>COUNTIFS([21]RawData!$F$2:$F$668,"3", [21]RawData!$D$2:$D$668, "Failed To Fill")</f>
        <v>#VALUE!</v>
      </c>
      <c r="D774" s="15" t="e">
        <f t="shared" si="22"/>
        <v>#VALUE!</v>
      </c>
      <c r="E774" s="10">
        <v>3</v>
      </c>
      <c r="F774" s="8" t="str">
        <f t="shared" si="23"/>
        <v>8/12/13 – 8/16/13</v>
      </c>
      <c r="J774" t="s">
        <v>64</v>
      </c>
      <c r="K774">
        <v>9</v>
      </c>
      <c r="L774">
        <v>0</v>
      </c>
      <c r="M774" s="1">
        <v>9</v>
      </c>
      <c r="N774" s="1" t="s">
        <v>11</v>
      </c>
    </row>
    <row r="775" spans="1:14" x14ac:dyDescent="0.25">
      <c r="A775" s="10" t="s">
        <v>64</v>
      </c>
      <c r="B775" s="10" t="e">
        <f>COUNTIFS([21]RawData!$F$2:$F$668,"4", [21]RawData!$D$2:$D$668, "Filled")</f>
        <v>#VALUE!</v>
      </c>
      <c r="C775" s="10" t="e">
        <f>COUNTIFS([21]RawData!$F$2:$F$668,"4", [21]RawData!$D$2:$D$668, "Failed To Fill")</f>
        <v>#VALUE!</v>
      </c>
      <c r="D775" s="15" t="e">
        <f t="shared" si="22"/>
        <v>#VALUE!</v>
      </c>
      <c r="E775" s="10">
        <v>4</v>
      </c>
      <c r="F775" s="8" t="str">
        <f t="shared" si="23"/>
        <v>8/19/13 – 8/23/13</v>
      </c>
      <c r="J775" t="s">
        <v>64</v>
      </c>
      <c r="K775">
        <v>14</v>
      </c>
      <c r="L775">
        <v>1</v>
      </c>
      <c r="M775" s="1">
        <v>15</v>
      </c>
      <c r="N775" s="1" t="s">
        <v>12</v>
      </c>
    </row>
    <row r="776" spans="1:14" x14ac:dyDescent="0.25">
      <c r="A776" s="10" t="s">
        <v>64</v>
      </c>
      <c r="B776" s="10" t="e">
        <f>COUNTIFS([21]RawData!$F$2:$F$668,"5", [21]RawData!$D$2:$D$668, "Filled")</f>
        <v>#VALUE!</v>
      </c>
      <c r="C776" s="10" t="e">
        <f>COUNTIFS([21]RawData!$F$2:$F$668,"5", [21]RawData!$D$2:$D$668, "Failed To Fill")</f>
        <v>#VALUE!</v>
      </c>
      <c r="D776" s="15" t="e">
        <f t="shared" si="22"/>
        <v>#VALUE!</v>
      </c>
      <c r="E776" s="10">
        <v>5</v>
      </c>
      <c r="F776" s="8" t="str">
        <f t="shared" si="23"/>
        <v>8/26/13 – 8/30/13</v>
      </c>
      <c r="J776" t="s">
        <v>64</v>
      </c>
      <c r="K776">
        <v>11</v>
      </c>
      <c r="L776">
        <v>7</v>
      </c>
      <c r="M776" s="1">
        <v>18</v>
      </c>
      <c r="N776" s="1" t="s">
        <v>13</v>
      </c>
    </row>
    <row r="777" spans="1:14" x14ac:dyDescent="0.25">
      <c r="A777" s="10" t="s">
        <v>64</v>
      </c>
      <c r="B777" s="10" t="e">
        <f>COUNTIFS([21]RawData!$F$2:$F$668,"6", [21]RawData!$D$2:$D$668, "Filled")</f>
        <v>#VALUE!</v>
      </c>
      <c r="C777" s="10" t="e">
        <f>COUNTIFS([21]RawData!$F$2:$F$668,"6", [21]RawData!$D$2:$D$668, "Failed To Fill")</f>
        <v>#VALUE!</v>
      </c>
      <c r="D777" s="15" t="e">
        <f t="shared" si="22"/>
        <v>#VALUE!</v>
      </c>
      <c r="E777" s="10">
        <v>6</v>
      </c>
      <c r="F777" s="8" t="str">
        <f t="shared" si="23"/>
        <v>9/3/13 – 9/6/13</v>
      </c>
      <c r="J777" t="s">
        <v>64</v>
      </c>
      <c r="K777">
        <v>16</v>
      </c>
      <c r="L777">
        <v>5</v>
      </c>
      <c r="M777" s="1">
        <v>21</v>
      </c>
      <c r="N777" s="1" t="s">
        <v>14</v>
      </c>
    </row>
    <row r="778" spans="1:14" x14ac:dyDescent="0.25">
      <c r="A778" s="10" t="s">
        <v>64</v>
      </c>
      <c r="B778" s="10" t="e">
        <f>COUNTIFS([21]RawData!$F$2:$F$668,"7", [21]RawData!$D$2:$D$668, "Filled")</f>
        <v>#VALUE!</v>
      </c>
      <c r="C778" s="10" t="e">
        <f>COUNTIFS([21]RawData!$F$2:$F$668,"7", [21]RawData!$D$2:$D$668, "Failed To Fill")</f>
        <v>#VALUE!</v>
      </c>
      <c r="D778" s="15" t="e">
        <f t="shared" si="22"/>
        <v>#VALUE!</v>
      </c>
      <c r="E778" s="10">
        <v>7</v>
      </c>
      <c r="F778" s="8" t="str">
        <f t="shared" si="23"/>
        <v>9/9/13 – 9/13/13</v>
      </c>
      <c r="J778" t="s">
        <v>64</v>
      </c>
      <c r="K778">
        <v>25</v>
      </c>
      <c r="L778">
        <v>3</v>
      </c>
      <c r="M778" s="1">
        <v>28</v>
      </c>
      <c r="N778" s="1" t="s">
        <v>15</v>
      </c>
    </row>
    <row r="779" spans="1:14" x14ac:dyDescent="0.25">
      <c r="A779" s="10" t="s">
        <v>64</v>
      </c>
      <c r="B779" s="16" t="e">
        <f>COUNTIFS([21]RawData!$F$2:$F$668,"8", [21]RawData!$D$2:$D$668, "Filled")</f>
        <v>#VALUE!</v>
      </c>
      <c r="C779" s="16" t="e">
        <f>COUNTIFS([21]RawData!$F$2:$F$668,"8", [21]RawData!$D$2:$D$668, "Failed To Fill")</f>
        <v>#VALUE!</v>
      </c>
      <c r="D779" s="15" t="e">
        <f t="shared" si="22"/>
        <v>#VALUE!</v>
      </c>
      <c r="E779" s="10">
        <v>8</v>
      </c>
      <c r="F779" s="8" t="str">
        <f t="shared" si="23"/>
        <v>9/16/13 – 9/20/13</v>
      </c>
      <c r="J779" t="s">
        <v>64</v>
      </c>
      <c r="K779">
        <v>23</v>
      </c>
      <c r="L779">
        <v>1</v>
      </c>
      <c r="M779" s="1">
        <v>24</v>
      </c>
      <c r="N779" s="1" t="s">
        <v>16</v>
      </c>
    </row>
    <row r="780" spans="1:14" x14ac:dyDescent="0.25">
      <c r="A780" s="10" t="s">
        <v>64</v>
      </c>
      <c r="B780" s="10" t="e">
        <f>COUNTIFS([21]RawData!$F$2:$F$668,"9", [21]RawData!$D$2:$D$668, "Filled")</f>
        <v>#VALUE!</v>
      </c>
      <c r="C780" s="10" t="e">
        <f>COUNTIFS([21]RawData!$F$2:$F$668,"9", [21]RawData!$D$2:$D$668, "Failed To Fill")</f>
        <v>#VALUE!</v>
      </c>
      <c r="D780" s="15" t="e">
        <f t="shared" si="22"/>
        <v>#VALUE!</v>
      </c>
      <c r="E780" s="10">
        <v>9</v>
      </c>
      <c r="F780" s="8" t="str">
        <f t="shared" si="23"/>
        <v>9/23/13 – 9/27/13</v>
      </c>
      <c r="J780" t="s">
        <v>64</v>
      </c>
      <c r="K780">
        <v>15</v>
      </c>
      <c r="L780">
        <v>5</v>
      </c>
      <c r="M780" s="1">
        <v>20</v>
      </c>
      <c r="N780" s="1" t="s">
        <v>17</v>
      </c>
    </row>
    <row r="781" spans="1:14" x14ac:dyDescent="0.25">
      <c r="A781" s="10" t="s">
        <v>64</v>
      </c>
      <c r="B781" s="10" t="e">
        <f>COUNTIFS([21]RawData!$F$2:$F$668,"10", [21]RawData!$D$2:$D$668, "Filled")</f>
        <v>#VALUE!</v>
      </c>
      <c r="C781" s="10" t="e">
        <f>COUNTIFS([21]RawData!$F$2:$F$668,"10", [21]RawData!$D$2:$D$668, "Failed To Fill")</f>
        <v>#VALUE!</v>
      </c>
      <c r="D781" s="15" t="e">
        <f t="shared" si="22"/>
        <v>#VALUE!</v>
      </c>
      <c r="E781" s="10">
        <v>10</v>
      </c>
      <c r="F781" s="8" t="str">
        <f t="shared" si="23"/>
        <v>9/30/13 – 10/4/13</v>
      </c>
      <c r="J781" t="s">
        <v>64</v>
      </c>
      <c r="K781">
        <v>16</v>
      </c>
      <c r="L781">
        <v>1</v>
      </c>
      <c r="M781" s="1">
        <v>17</v>
      </c>
      <c r="N781" s="1" t="s">
        <v>18</v>
      </c>
    </row>
    <row r="782" spans="1:14" x14ac:dyDescent="0.25">
      <c r="A782" s="10" t="s">
        <v>64</v>
      </c>
      <c r="B782" s="10" t="e">
        <f>COUNTIFS([21]RawData!$F$2:$F$668,"11", [21]RawData!$D$2:$D$668, "Filled")</f>
        <v>#VALUE!</v>
      </c>
      <c r="C782" s="10" t="e">
        <f>COUNTIFS([21]RawData!$F$2:$F$668,"11", [21]RawData!$D$2:$D$668, "Failed To Fill")</f>
        <v>#VALUE!</v>
      </c>
      <c r="D782" s="15" t="e">
        <f t="shared" si="22"/>
        <v>#VALUE!</v>
      </c>
      <c r="E782" s="10">
        <v>11</v>
      </c>
      <c r="F782" s="8" t="str">
        <f t="shared" si="23"/>
        <v>10/7/13 – 10/8/13</v>
      </c>
      <c r="J782" t="s">
        <v>64</v>
      </c>
      <c r="K782">
        <v>7</v>
      </c>
      <c r="L782">
        <v>0</v>
      </c>
      <c r="M782" s="1">
        <v>7</v>
      </c>
      <c r="N782" s="1" t="s">
        <v>19</v>
      </c>
    </row>
    <row r="783" spans="1:14" x14ac:dyDescent="0.25">
      <c r="A783" s="10" t="s">
        <v>64</v>
      </c>
      <c r="B783" s="10" t="e">
        <f>COUNTIFS([21]RawData!$F$2:$F$668,"12", [21]RawData!$D$2:$D$668, "Filled")</f>
        <v>#VALUE!</v>
      </c>
      <c r="C783" s="10" t="e">
        <f>COUNTIFS([21]RawData!$F$2:$F$668,"12", [21]RawData!$D$2:$D$668, "Failed To Fill")</f>
        <v>#VALUE!</v>
      </c>
      <c r="D783" s="15" t="e">
        <f t="shared" si="22"/>
        <v>#VALUE!</v>
      </c>
      <c r="E783" s="10">
        <v>12</v>
      </c>
      <c r="F783" s="8" t="str">
        <f t="shared" si="23"/>
        <v>10/15/13 – 10/18/13</v>
      </c>
      <c r="J783" t="s">
        <v>64</v>
      </c>
      <c r="K783">
        <v>7</v>
      </c>
      <c r="L783">
        <v>0</v>
      </c>
      <c r="M783" s="1">
        <v>7</v>
      </c>
      <c r="N783" s="1" t="s">
        <v>20</v>
      </c>
    </row>
    <row r="784" spans="1:14" x14ac:dyDescent="0.25">
      <c r="A784" s="10" t="s">
        <v>64</v>
      </c>
      <c r="B784" s="10" t="e">
        <f>COUNTIFS([21]RawData!$F$2:$F$668,"13", [21]RawData!$D$2:$D$668, "Filled")</f>
        <v>#VALUE!</v>
      </c>
      <c r="C784" s="10" t="e">
        <f>COUNTIFS([21]RawData!$F$2:$F$668,"13", [21]RawData!$D$2:$D$668, "Failed To Fill")</f>
        <v>#VALUE!</v>
      </c>
      <c r="D784" s="15" t="e">
        <f t="shared" si="22"/>
        <v>#VALUE!</v>
      </c>
      <c r="E784" s="10">
        <v>13</v>
      </c>
      <c r="F784" s="8" t="str">
        <f t="shared" si="23"/>
        <v>10/21/13 – 10/25/13</v>
      </c>
      <c r="J784" t="s">
        <v>64</v>
      </c>
      <c r="K784">
        <v>15</v>
      </c>
      <c r="L784">
        <v>7</v>
      </c>
      <c r="M784" s="1">
        <v>22</v>
      </c>
      <c r="N784" s="1" t="s">
        <v>21</v>
      </c>
    </row>
    <row r="785" spans="1:14" x14ac:dyDescent="0.25">
      <c r="A785" s="10" t="s">
        <v>64</v>
      </c>
      <c r="B785" s="10" t="e">
        <f>COUNTIFS([21]RawData!$F$2:$F$668,"14", [21]RawData!$D$2:$D$668, "Filled")</f>
        <v>#VALUE!</v>
      </c>
      <c r="C785" s="10" t="e">
        <f>COUNTIFS([21]RawData!$F$2:$F$668,"14", [21]RawData!$D$2:$D$668, "Failed To Fill")</f>
        <v>#VALUE!</v>
      </c>
      <c r="D785" s="15" t="e">
        <f t="shared" si="22"/>
        <v>#VALUE!</v>
      </c>
      <c r="E785" s="10">
        <v>14</v>
      </c>
      <c r="F785" s="8" t="str">
        <f t="shared" si="23"/>
        <v>10/28/13 – 11/1/13</v>
      </c>
      <c r="J785" t="s">
        <v>64</v>
      </c>
      <c r="K785">
        <v>28</v>
      </c>
      <c r="L785">
        <v>6</v>
      </c>
      <c r="M785" s="1">
        <v>34</v>
      </c>
      <c r="N785" s="1" t="s">
        <v>22</v>
      </c>
    </row>
    <row r="786" spans="1:14" x14ac:dyDescent="0.25">
      <c r="A786" s="10" t="s">
        <v>64</v>
      </c>
      <c r="B786" s="10" t="e">
        <f>COUNTIFS([21]RawData!$F$2:$F$668,"15", [21]RawData!$D$2:$D$668, "Filled")</f>
        <v>#VALUE!</v>
      </c>
      <c r="C786" s="10" t="e">
        <f>COUNTIFS([21]RawData!$F$2:$F$668,"15", [21]RawData!$D$2:$D$668, "Failed To Fill")</f>
        <v>#VALUE!</v>
      </c>
      <c r="D786" s="15" t="e">
        <f t="shared" si="22"/>
        <v>#VALUE!</v>
      </c>
      <c r="E786" s="10">
        <v>15</v>
      </c>
      <c r="F786" s="8" t="str">
        <f t="shared" si="23"/>
        <v>11/4/13 – 11/8/13</v>
      </c>
      <c r="J786" t="s">
        <v>64</v>
      </c>
      <c r="K786">
        <v>15</v>
      </c>
      <c r="L786">
        <v>1</v>
      </c>
      <c r="M786" s="1">
        <v>16</v>
      </c>
      <c r="N786" s="1" t="s">
        <v>23</v>
      </c>
    </row>
    <row r="787" spans="1:14" x14ac:dyDescent="0.25">
      <c r="A787" s="10" t="s">
        <v>64</v>
      </c>
      <c r="B787" s="10" t="e">
        <f>COUNTIFS([21]RawData!$F$2:$F$668,"16", [21]RawData!$D$2:$D$668, "Filled")</f>
        <v>#VALUE!</v>
      </c>
      <c r="C787" s="10" t="e">
        <f>COUNTIFS([21]RawData!$F$2:$F$668,"16", [21]RawData!$D$2:$D$668, "Failed To Fill")</f>
        <v>#VALUE!</v>
      </c>
      <c r="D787" s="15" t="e">
        <f t="shared" si="22"/>
        <v>#VALUE!</v>
      </c>
      <c r="E787" s="10">
        <v>16</v>
      </c>
      <c r="F787" s="8" t="str">
        <f t="shared" si="23"/>
        <v>11/12/13 – 11/15/13</v>
      </c>
      <c r="J787" t="s">
        <v>64</v>
      </c>
      <c r="K787">
        <v>14</v>
      </c>
      <c r="L787">
        <v>7</v>
      </c>
      <c r="M787" s="1">
        <v>21</v>
      </c>
      <c r="N787" s="1" t="s">
        <v>24</v>
      </c>
    </row>
    <row r="788" spans="1:14" x14ac:dyDescent="0.25">
      <c r="A788" s="10" t="s">
        <v>64</v>
      </c>
      <c r="B788" s="10" t="e">
        <f>COUNTIFS([21]RawData!$F$2:$F$668,"17", [21]RawData!$D$2:$D$668, "Filled")</f>
        <v>#VALUE!</v>
      </c>
      <c r="C788" s="10" t="e">
        <f>COUNTIFS([21]RawData!$F$2:$F$668,"17", [21]RawData!$D$2:$D$668, "Failed To Fill")</f>
        <v>#VALUE!</v>
      </c>
      <c r="D788" s="15" t="e">
        <f t="shared" si="22"/>
        <v>#VALUE!</v>
      </c>
      <c r="E788" s="10">
        <v>17</v>
      </c>
      <c r="F788" s="8" t="str">
        <f t="shared" si="23"/>
        <v>11/18/13 – 11/22/13</v>
      </c>
      <c r="J788" t="s">
        <v>64</v>
      </c>
      <c r="K788">
        <v>17</v>
      </c>
      <c r="L788">
        <v>7</v>
      </c>
      <c r="M788" s="1">
        <v>24</v>
      </c>
      <c r="N788" s="1" t="s">
        <v>25</v>
      </c>
    </row>
    <row r="789" spans="1:14" x14ac:dyDescent="0.25">
      <c r="A789" s="10" t="s">
        <v>64</v>
      </c>
      <c r="B789" s="10" t="e">
        <f>COUNTIFS([21]RawData!$F$2:$F$668,"18", [21]RawData!$D$2:$D$668, "Filled")</f>
        <v>#VALUE!</v>
      </c>
      <c r="C789" s="10" t="e">
        <f>COUNTIFS([21]RawData!$F$2:$F$668,"18", [21]RawData!$D$2:$D$668, "Failed To Fill")</f>
        <v>#VALUE!</v>
      </c>
      <c r="D789" s="15" t="e">
        <f t="shared" si="22"/>
        <v>#VALUE!</v>
      </c>
      <c r="E789" s="10">
        <v>18</v>
      </c>
      <c r="F789" s="8" t="str">
        <f t="shared" si="23"/>
        <v>11/25/13 – 11/27/13</v>
      </c>
      <c r="J789" t="s">
        <v>64</v>
      </c>
      <c r="K789">
        <v>11</v>
      </c>
      <c r="L789">
        <v>6</v>
      </c>
      <c r="M789" s="1">
        <v>17</v>
      </c>
      <c r="N789" s="1" t="s">
        <v>26</v>
      </c>
    </row>
    <row r="790" spans="1:14" x14ac:dyDescent="0.25">
      <c r="A790" s="10" t="s">
        <v>64</v>
      </c>
      <c r="B790" s="10" t="e">
        <f>COUNTIFS([21]RawData!$F$2:$F$668,"19", [21]RawData!$D$2:$D$668, "Filled")</f>
        <v>#VALUE!</v>
      </c>
      <c r="C790" s="10" t="e">
        <f>COUNTIFS([21]RawData!$F$2:$F$668,"19", [21]RawData!$D$2:$D$668, "Failed To Fill")</f>
        <v>#VALUE!</v>
      </c>
      <c r="D790" s="15" t="e">
        <f t="shared" si="22"/>
        <v>#VALUE!</v>
      </c>
      <c r="E790" s="10">
        <v>19</v>
      </c>
      <c r="F790" s="8" t="str">
        <f t="shared" si="23"/>
        <v>12/2/13 – 12/6/13</v>
      </c>
      <c r="J790" t="s">
        <v>64</v>
      </c>
      <c r="K790">
        <v>20</v>
      </c>
      <c r="L790">
        <v>3</v>
      </c>
      <c r="M790" s="1">
        <v>23</v>
      </c>
      <c r="N790" s="1" t="s">
        <v>27</v>
      </c>
    </row>
    <row r="791" spans="1:14" x14ac:dyDescent="0.25">
      <c r="A791" s="10" t="s">
        <v>64</v>
      </c>
      <c r="B791" s="10" t="e">
        <f>COUNTIFS([21]RawData!$F$2:$F$668,"20", [21]RawData!$D$2:$D$668, "Filled")</f>
        <v>#VALUE!</v>
      </c>
      <c r="C791" s="10" t="e">
        <f>COUNTIFS([21]RawData!$F$2:$F$668,"20", [21]RawData!$D$2:$D$668, "Failed To Fill")</f>
        <v>#VALUE!</v>
      </c>
      <c r="D791" s="15" t="e">
        <f t="shared" si="22"/>
        <v>#VALUE!</v>
      </c>
      <c r="E791" s="10">
        <v>20</v>
      </c>
      <c r="F791" s="8" t="str">
        <f t="shared" si="23"/>
        <v>12/9/13 – 12/13/13</v>
      </c>
      <c r="J791" t="s">
        <v>64</v>
      </c>
      <c r="K791">
        <v>18</v>
      </c>
      <c r="L791">
        <v>14</v>
      </c>
      <c r="M791" s="1">
        <v>32</v>
      </c>
      <c r="N791" s="1" t="s">
        <v>28</v>
      </c>
    </row>
    <row r="792" spans="1:14" x14ac:dyDescent="0.25">
      <c r="A792" s="10" t="s">
        <v>64</v>
      </c>
      <c r="B792" s="10" t="e">
        <f>COUNTIFS([21]RawData!$F$2:$F$668,"21", [21]RawData!$D$2:$D$668, "Filled")</f>
        <v>#VALUE!</v>
      </c>
      <c r="C792" s="10" t="e">
        <f>COUNTIFS([21]RawData!$F$2:$F$668,"21", [21]RawData!$D$2:$D$668, "Failed To Fill")</f>
        <v>#VALUE!</v>
      </c>
      <c r="D792" s="15" t="e">
        <f t="shared" si="22"/>
        <v>#VALUE!</v>
      </c>
      <c r="E792" s="10">
        <v>21</v>
      </c>
      <c r="F792" s="8" t="str">
        <f t="shared" si="23"/>
        <v>12/16/13 – 12/19/13</v>
      </c>
      <c r="J792" t="s">
        <v>64</v>
      </c>
      <c r="K792">
        <v>19</v>
      </c>
      <c r="L792">
        <v>7</v>
      </c>
      <c r="M792" s="1">
        <v>26</v>
      </c>
      <c r="N792" s="1" t="s">
        <v>29</v>
      </c>
    </row>
    <row r="793" spans="1:14" x14ac:dyDescent="0.25">
      <c r="A793" s="10" t="s">
        <v>64</v>
      </c>
      <c r="B793" s="10" t="e">
        <f>COUNTIFS([21]RawData!$F$2:$F$668,"22", [21]RawData!$D$2:$D$668, "Filled")</f>
        <v>#VALUE!</v>
      </c>
      <c r="C793" s="10" t="e">
        <f>COUNTIFS([21]RawData!$F$2:$F$668,"22", [21]RawData!$D$2:$D$668, "Failed To Fill")</f>
        <v>#VALUE!</v>
      </c>
      <c r="D793" s="15" t="e">
        <f t="shared" si="22"/>
        <v>#VALUE!</v>
      </c>
      <c r="E793" s="10">
        <v>22</v>
      </c>
      <c r="F793" s="8" t="str">
        <f t="shared" si="23"/>
        <v>Winter Break</v>
      </c>
      <c r="J793" t="s">
        <v>64</v>
      </c>
      <c r="K793">
        <v>0</v>
      </c>
      <c r="L793">
        <v>0</v>
      </c>
      <c r="M793" s="1">
        <v>0</v>
      </c>
      <c r="N793" s="1" t="s">
        <v>30</v>
      </c>
    </row>
    <row r="794" spans="1:14" x14ac:dyDescent="0.25">
      <c r="A794" s="10" t="s">
        <v>64</v>
      </c>
      <c r="B794" s="10" t="e">
        <f>COUNTIFS([21]RawData!$F$2:$F$668,"23", [21]RawData!$D$2:$D$668, "Filled")</f>
        <v>#VALUE!</v>
      </c>
      <c r="C794" s="10" t="e">
        <f>COUNTIFS([21]RawData!$F$2:$F$668,"23", [21]RawData!$D$2:$D$668, "Failed To Fill")</f>
        <v>#VALUE!</v>
      </c>
      <c r="D794" s="15" t="e">
        <f t="shared" si="22"/>
        <v>#VALUE!</v>
      </c>
      <c r="E794" s="10">
        <v>23</v>
      </c>
      <c r="F794" s="8" t="str">
        <f t="shared" si="23"/>
        <v>1/6/14 – 1/10/14</v>
      </c>
      <c r="J794" t="s">
        <v>64</v>
      </c>
      <c r="K794">
        <v>1</v>
      </c>
      <c r="L794">
        <v>0</v>
      </c>
      <c r="M794" s="1">
        <v>1</v>
      </c>
      <c r="N794" s="1" t="s">
        <v>31</v>
      </c>
    </row>
    <row r="795" spans="1:14" x14ac:dyDescent="0.25">
      <c r="A795" s="10" t="s">
        <v>64</v>
      </c>
      <c r="B795" s="10" t="e">
        <f>COUNTIFS([21]RawData!$F$2:$F$668,"24", [21]RawData!$D$2:$D$668, "Filled")</f>
        <v>#VALUE!</v>
      </c>
      <c r="C795" s="10" t="e">
        <f>COUNTIFS([21]RawData!$F$2:$F$668,"24", [21]RawData!$D$2:$D$668, "Failed To Fill")</f>
        <v>#VALUE!</v>
      </c>
      <c r="D795" s="15" t="e">
        <f t="shared" si="22"/>
        <v>#VALUE!</v>
      </c>
      <c r="E795" s="10">
        <v>24</v>
      </c>
      <c r="F795" s="8" t="str">
        <f t="shared" si="23"/>
        <v>1/13/14 – 1/17/14</v>
      </c>
      <c r="J795" t="s">
        <v>64</v>
      </c>
      <c r="K795">
        <v>15</v>
      </c>
      <c r="L795">
        <v>7</v>
      </c>
      <c r="M795" s="1">
        <v>22</v>
      </c>
      <c r="N795" s="1" t="s">
        <v>32</v>
      </c>
    </row>
    <row r="796" spans="1:14" x14ac:dyDescent="0.25">
      <c r="A796" s="10" t="s">
        <v>64</v>
      </c>
      <c r="B796" s="10" t="e">
        <f>COUNTIFS([21]RawData!$F$2:$F$668,"25", [21]RawData!$D$2:$D$668, "Filled")</f>
        <v>#VALUE!</v>
      </c>
      <c r="C796" s="10" t="e">
        <f>COUNTIFS([21]RawData!$F$2:$F$668,"25", [21]RawData!$D$2:$D$668, "Failed To Fill")</f>
        <v>#VALUE!</v>
      </c>
      <c r="D796" s="15" t="e">
        <f t="shared" si="22"/>
        <v>#VALUE!</v>
      </c>
      <c r="E796" s="10">
        <v>25</v>
      </c>
      <c r="F796" s="8" t="str">
        <f t="shared" si="23"/>
        <v>1/21/14 – 1/24/14</v>
      </c>
      <c r="J796" t="s">
        <v>64</v>
      </c>
      <c r="K796">
        <v>11</v>
      </c>
      <c r="L796">
        <v>1</v>
      </c>
      <c r="M796" s="1">
        <v>12</v>
      </c>
      <c r="N796" s="1" t="s">
        <v>33</v>
      </c>
    </row>
    <row r="797" spans="1:14" x14ac:dyDescent="0.25">
      <c r="A797" s="10" t="s">
        <v>64</v>
      </c>
      <c r="B797" s="10" t="e">
        <f>COUNTIFS([21]RawData!$F$2:$F$668,"26", [21]RawData!$D$2:$D$668, "Filled")</f>
        <v>#VALUE!</v>
      </c>
      <c r="C797" s="10" t="e">
        <f>COUNTIFS([21]RawData!$F$2:$F$668,"26", [21]RawData!$D$2:$D$668, "Failed To Fill")</f>
        <v>#VALUE!</v>
      </c>
      <c r="D797" s="15" t="e">
        <f t="shared" si="22"/>
        <v>#VALUE!</v>
      </c>
      <c r="E797" s="10">
        <v>26</v>
      </c>
      <c r="F797" s="8" t="str">
        <f t="shared" si="23"/>
        <v>1/27/14 – 1/31/14</v>
      </c>
      <c r="J797" t="s">
        <v>64</v>
      </c>
      <c r="K797">
        <v>22</v>
      </c>
      <c r="L797">
        <v>11</v>
      </c>
      <c r="M797" s="1">
        <v>33</v>
      </c>
      <c r="N797" s="1" t="s">
        <v>34</v>
      </c>
    </row>
    <row r="798" spans="1:14" x14ac:dyDescent="0.25">
      <c r="A798" s="10" t="s">
        <v>64</v>
      </c>
      <c r="B798" s="10" t="e">
        <f>COUNTIFS([21]RawData!$F$2:$F$668,"27", [21]RawData!$D$2:$D$668, "Filled")</f>
        <v>#VALUE!</v>
      </c>
      <c r="C798" s="10" t="e">
        <f>COUNTIFS([21]RawData!$F$2:$F$668,"27", [21]RawData!$D$2:$D$668, "Failed To Fill")</f>
        <v>#VALUE!</v>
      </c>
      <c r="D798" s="15" t="e">
        <f t="shared" si="22"/>
        <v>#VALUE!</v>
      </c>
      <c r="E798" s="10">
        <v>27</v>
      </c>
      <c r="F798" s="8" t="str">
        <f t="shared" si="23"/>
        <v xml:space="preserve"> 2/3/14 – 2/7/14</v>
      </c>
      <c r="J798" t="s">
        <v>64</v>
      </c>
      <c r="K798">
        <v>19</v>
      </c>
      <c r="L798">
        <v>12</v>
      </c>
      <c r="M798" s="1">
        <v>31</v>
      </c>
      <c r="N798" s="1" t="s">
        <v>35</v>
      </c>
    </row>
    <row r="799" spans="1:14" x14ac:dyDescent="0.25">
      <c r="A799" s="10" t="s">
        <v>64</v>
      </c>
      <c r="B799" s="10" t="e">
        <f>COUNTIFS([21]RawData!$F$2:$F$668,"28", [21]RawData!$D$2:$D$668, "Filled")</f>
        <v>#VALUE!</v>
      </c>
      <c r="C799" s="10" t="e">
        <f>COUNTIFS([21]RawData!$F$2:$F$668,"28", [21]RawData!$D$2:$D$668, "Failed To Fill")</f>
        <v>#VALUE!</v>
      </c>
      <c r="D799" s="15" t="e">
        <f t="shared" si="22"/>
        <v>#VALUE!</v>
      </c>
      <c r="E799" s="10">
        <v>28</v>
      </c>
      <c r="F799" s="8" t="str">
        <f t="shared" si="23"/>
        <v xml:space="preserve"> 2/10/14 – 2/14/14</v>
      </c>
      <c r="J799" t="s">
        <v>64</v>
      </c>
      <c r="K799">
        <v>14</v>
      </c>
      <c r="L799">
        <v>3</v>
      </c>
      <c r="M799" s="1">
        <v>17</v>
      </c>
      <c r="N799" s="1" t="s">
        <v>36</v>
      </c>
    </row>
    <row r="800" spans="1:14" x14ac:dyDescent="0.25">
      <c r="A800" s="10" t="s">
        <v>64</v>
      </c>
      <c r="B800" s="10" t="e">
        <f>COUNTIFS([21]RawData!$F$2:$F$668,"29", [21]RawData!$D$2:$D$668, "Filled")</f>
        <v>#VALUE!</v>
      </c>
      <c r="C800" s="10" t="e">
        <f>COUNTIFS([21]RawData!$F$2:$F$668,"29", [21]RawData!$D$2:$D$668, "Failed To Fill")</f>
        <v>#VALUE!</v>
      </c>
      <c r="D800" s="15" t="e">
        <f t="shared" si="22"/>
        <v>#VALUE!</v>
      </c>
      <c r="E800" s="10">
        <v>29</v>
      </c>
      <c r="F800" s="8" t="str">
        <f t="shared" si="23"/>
        <v xml:space="preserve"> 2/17/14 – 2/19/14</v>
      </c>
      <c r="J800" t="s">
        <v>64</v>
      </c>
      <c r="K800">
        <v>15</v>
      </c>
      <c r="L800">
        <v>11</v>
      </c>
      <c r="M800" s="1">
        <v>26</v>
      </c>
      <c r="N800" s="1" t="s">
        <v>37</v>
      </c>
    </row>
    <row r="801" spans="1:14" x14ac:dyDescent="0.25">
      <c r="A801" s="10" t="s">
        <v>64</v>
      </c>
      <c r="B801" s="10" t="e">
        <f>COUNTIFS([21]RawData!$F$2:$F$668,"30", [21]RawData!$D$2:$D$668, "Filled")</f>
        <v>#VALUE!</v>
      </c>
      <c r="C801" s="10" t="e">
        <f>COUNTIFS([21]RawData!$F$2:$F$668,"30", [21]RawData!$D$2:$D$668, "Failed To Fill")</f>
        <v>#VALUE!</v>
      </c>
      <c r="D801" s="15" t="e">
        <f t="shared" si="22"/>
        <v>#VALUE!</v>
      </c>
      <c r="E801" s="10">
        <v>30</v>
      </c>
      <c r="F801" s="8" t="str">
        <f t="shared" si="23"/>
        <v xml:space="preserve"> 2/24/14 – 2/28/14</v>
      </c>
      <c r="J801" t="s">
        <v>64</v>
      </c>
      <c r="K801">
        <v>6</v>
      </c>
      <c r="L801">
        <v>4</v>
      </c>
      <c r="M801" s="1">
        <v>10</v>
      </c>
      <c r="N801" s="1" t="s">
        <v>38</v>
      </c>
    </row>
    <row r="802" spans="1:14" x14ac:dyDescent="0.25">
      <c r="A802" s="10" t="s">
        <v>64</v>
      </c>
      <c r="B802" s="10" t="e">
        <f>COUNTIFS([21]RawData!$F$2:$F$668,"31", [21]RawData!$D$2:$D$668, "Filled")</f>
        <v>#VALUE!</v>
      </c>
      <c r="C802" s="10" t="e">
        <f>COUNTIFS([21]RawData!$F$2:$F$668,"31", [21]RawData!$D$2:$D$668, "Failed To Fill")</f>
        <v>#VALUE!</v>
      </c>
      <c r="D802" s="15" t="e">
        <f t="shared" si="22"/>
        <v>#VALUE!</v>
      </c>
      <c r="E802" s="10">
        <v>31</v>
      </c>
      <c r="F802" s="8" t="str">
        <f t="shared" si="23"/>
        <v xml:space="preserve"> 3/3/14 – 3/7/14</v>
      </c>
      <c r="J802" t="s">
        <v>64</v>
      </c>
      <c r="K802">
        <v>13</v>
      </c>
      <c r="L802">
        <v>4</v>
      </c>
      <c r="M802" s="1">
        <v>17</v>
      </c>
      <c r="N802" s="1" t="s">
        <v>40</v>
      </c>
    </row>
    <row r="803" spans="1:14" x14ac:dyDescent="0.25">
      <c r="A803" s="10" t="s">
        <v>64</v>
      </c>
      <c r="B803" s="10" t="e">
        <f>COUNTIFS([21]RawData!$F$2:$F$668,"32", [21]RawData!$D$2:$D$668, "Filled")</f>
        <v>#VALUE!</v>
      </c>
      <c r="C803" s="10" t="e">
        <f>COUNTIFS([21]RawData!$F$2:$F$668,"32", [21]RawData!$D$2:$D$668, "Failed To Fill")</f>
        <v>#VALUE!</v>
      </c>
      <c r="D803" s="15" t="e">
        <f t="shared" si="22"/>
        <v>#VALUE!</v>
      </c>
      <c r="E803" s="10">
        <v>32</v>
      </c>
      <c r="F803" s="8" t="str">
        <f t="shared" si="23"/>
        <v xml:space="preserve"> 3/10/14 – 3/13/14</v>
      </c>
      <c r="J803" t="s">
        <v>64</v>
      </c>
      <c r="K803">
        <v>13</v>
      </c>
      <c r="L803">
        <v>6</v>
      </c>
      <c r="M803" s="1">
        <v>19</v>
      </c>
      <c r="N803" s="1" t="s">
        <v>41</v>
      </c>
    </row>
    <row r="804" spans="1:14" x14ac:dyDescent="0.25">
      <c r="A804" s="10" t="s">
        <v>64</v>
      </c>
      <c r="B804" s="10" t="e">
        <f>COUNTIFS([21]RawData!$F$2:$F$668,"33", [21]RawData!$D$2:$D$668, "Filled")</f>
        <v>#VALUE!</v>
      </c>
      <c r="C804" s="10" t="e">
        <f>COUNTIFS([21]RawData!$F$2:$F$668,"33", [21]RawData!$D$2:$D$668, "Failed To Fill")</f>
        <v>#VALUE!</v>
      </c>
      <c r="D804" s="15" t="e">
        <f t="shared" si="22"/>
        <v>#VALUE!</v>
      </c>
      <c r="E804" s="10">
        <v>33</v>
      </c>
      <c r="F804" s="8" t="str">
        <f t="shared" si="23"/>
        <v xml:space="preserve"> 3/17/14 – 3/21/14</v>
      </c>
      <c r="J804" t="s">
        <v>64</v>
      </c>
      <c r="K804">
        <v>8</v>
      </c>
      <c r="L804">
        <v>9</v>
      </c>
      <c r="M804" s="1">
        <v>17</v>
      </c>
      <c r="N804" s="1" t="s">
        <v>42</v>
      </c>
    </row>
    <row r="805" spans="1:14" x14ac:dyDescent="0.25">
      <c r="A805" s="10" t="s">
        <v>64</v>
      </c>
      <c r="B805" s="10" t="e">
        <f>COUNTIFS([21]RawData!$F$2:$F$668,"34", [21]RawData!$D$2:$D$668, "Filled")</f>
        <v>#VALUE!</v>
      </c>
      <c r="C805" s="10" t="e">
        <f>COUNTIFS([21]RawData!$F$2:$F$668,"34", [21]RawData!$D$2:$D$668, "Failed To Fill")</f>
        <v>#VALUE!</v>
      </c>
      <c r="D805" s="15" t="e">
        <f t="shared" si="22"/>
        <v>#VALUE!</v>
      </c>
      <c r="E805" s="10">
        <v>34</v>
      </c>
      <c r="F805" s="8" t="str">
        <f t="shared" si="23"/>
        <v xml:space="preserve"> 3/24/14 – 3/28/14</v>
      </c>
      <c r="J805" t="s">
        <v>64</v>
      </c>
      <c r="K805">
        <v>17</v>
      </c>
      <c r="L805">
        <v>9</v>
      </c>
      <c r="M805" s="1">
        <v>26</v>
      </c>
      <c r="N805" s="1" t="s">
        <v>43</v>
      </c>
    </row>
    <row r="806" spans="1:14" x14ac:dyDescent="0.25">
      <c r="A806" s="10" t="s">
        <v>64</v>
      </c>
      <c r="B806" s="10" t="e">
        <f>COUNTIFS([21]RawData!$F$2:$F$668,"35", [21]RawData!$D$2:$D$668, "Filled")</f>
        <v>#VALUE!</v>
      </c>
      <c r="C806" s="10" t="e">
        <f>COUNTIFS([21]RawData!$F$2:$F$668,"35", [21]RawData!$D$2:$D$668, "Failed To Fill")</f>
        <v>#VALUE!</v>
      </c>
      <c r="D806" s="15" t="e">
        <f t="shared" si="22"/>
        <v>#VALUE!</v>
      </c>
      <c r="E806" s="10">
        <v>35</v>
      </c>
      <c r="F806" s="8" t="str">
        <f t="shared" si="23"/>
        <v xml:space="preserve"> 3/31/14 – 4/4/14</v>
      </c>
      <c r="J806" t="s">
        <v>64</v>
      </c>
      <c r="K806">
        <v>13</v>
      </c>
      <c r="L806">
        <v>10</v>
      </c>
      <c r="M806" s="1">
        <v>23</v>
      </c>
      <c r="N806" s="1" t="s">
        <v>44</v>
      </c>
    </row>
    <row r="807" spans="1:14" x14ac:dyDescent="0.25">
      <c r="A807" s="10" t="s">
        <v>64</v>
      </c>
      <c r="B807" s="10" t="e">
        <f>COUNTIFS([21]RawData!$F$2:$F$668,"36", [21]RawData!$D$2:$D$668, "Filled")</f>
        <v>#VALUE!</v>
      </c>
      <c r="C807" s="10" t="e">
        <f>COUNTIFS([21]RawData!$F$2:$F$668,"36", [21]RawData!$D$2:$D$668, "Failed To Fill")</f>
        <v>#VALUE!</v>
      </c>
      <c r="D807" s="15" t="e">
        <f t="shared" si="22"/>
        <v>#VALUE!</v>
      </c>
      <c r="E807" s="10">
        <v>36</v>
      </c>
      <c r="F807" s="8" t="str">
        <f t="shared" si="23"/>
        <v xml:space="preserve"> 4/7/14 – 4/11/14</v>
      </c>
      <c r="J807" t="s">
        <v>64</v>
      </c>
      <c r="K807">
        <v>11</v>
      </c>
      <c r="L807">
        <v>6</v>
      </c>
      <c r="M807" s="1">
        <v>17</v>
      </c>
      <c r="N807" s="1" t="s">
        <v>45</v>
      </c>
    </row>
    <row r="808" spans="1:14" x14ac:dyDescent="0.25">
      <c r="A808" s="10" t="s">
        <v>64</v>
      </c>
      <c r="B808" s="10" t="e">
        <f>COUNTIFS([21]RawData!$F$2:$F$668,"37", [21]RawData!$D$2:$D$668, "Filled")</f>
        <v>#VALUE!</v>
      </c>
      <c r="C808" s="10" t="e">
        <f>COUNTIFS([21]RawData!$F$2:$F$668,"37", [21]RawData!$D$2:$D$668, "Failed To Fill")</f>
        <v>#VALUE!</v>
      </c>
      <c r="D808" s="15" t="e">
        <f t="shared" si="22"/>
        <v>#VALUE!</v>
      </c>
      <c r="E808" s="10">
        <v>37</v>
      </c>
      <c r="F808" s="8" t="str">
        <f t="shared" si="23"/>
        <v xml:space="preserve">  4/14/14 – 4/17/14</v>
      </c>
      <c r="J808" t="s">
        <v>64</v>
      </c>
      <c r="K808">
        <v>5</v>
      </c>
      <c r="L808">
        <v>2</v>
      </c>
      <c r="M808" s="1">
        <v>7</v>
      </c>
      <c r="N808" s="1" t="s">
        <v>39</v>
      </c>
    </row>
    <row r="809" spans="1:14" x14ac:dyDescent="0.25">
      <c r="A809" s="10" t="s">
        <v>65</v>
      </c>
      <c r="B809" s="15" t="e">
        <f>COUNTIFS([22]RawData!$F$2:$F$786,"1", [22]RawData!$D$2:$D$786, "Failed To Fill")</f>
        <v>#VALUE!</v>
      </c>
      <c r="C809" s="15" t="e">
        <f>COUNTIFS([22]RawData!$F$2:$F$786,"1", [22]RawData!$D$2:$D$786, "Filled")</f>
        <v>#VALUE!</v>
      </c>
      <c r="D809" s="15" t="e">
        <f t="shared" si="22"/>
        <v>#VALUE!</v>
      </c>
      <c r="E809" s="10">
        <v>1</v>
      </c>
      <c r="F809" s="8" t="str">
        <f t="shared" si="23"/>
        <v>7/29/13 – 8/2/13</v>
      </c>
      <c r="J809" t="s">
        <v>65</v>
      </c>
      <c r="K809">
        <v>1</v>
      </c>
      <c r="L809">
        <v>0</v>
      </c>
      <c r="M809" s="1">
        <v>1</v>
      </c>
      <c r="N809" s="1" t="s">
        <v>9</v>
      </c>
    </row>
    <row r="810" spans="1:14" x14ac:dyDescent="0.25">
      <c r="A810" s="10" t="s">
        <v>65</v>
      </c>
      <c r="B810" s="15" t="e">
        <f>COUNTIFS([22]RawData!$F$2:$F$786,"2", [22]RawData!$D$2:$D$786, "Failed To Fill")</f>
        <v>#VALUE!</v>
      </c>
      <c r="C810" s="10" t="e">
        <f>COUNTIFS([22]RawData!$F$2:$F$786,"2", [22]RawData!$D$2:$D$786, "Filled")</f>
        <v>#VALUE!</v>
      </c>
      <c r="D810" s="15" t="e">
        <f t="shared" si="22"/>
        <v>#VALUE!</v>
      </c>
      <c r="E810" s="10">
        <v>2</v>
      </c>
      <c r="F810" s="8" t="str">
        <f t="shared" si="23"/>
        <v>8/5/13 – 8/9/13</v>
      </c>
      <c r="J810" t="s">
        <v>65</v>
      </c>
      <c r="K810">
        <v>0</v>
      </c>
      <c r="L810">
        <v>0</v>
      </c>
      <c r="M810" s="1">
        <v>0</v>
      </c>
      <c r="N810" s="1" t="s">
        <v>10</v>
      </c>
    </row>
    <row r="811" spans="1:14" x14ac:dyDescent="0.25">
      <c r="A811" s="10" t="s">
        <v>65</v>
      </c>
      <c r="B811" s="15" t="e">
        <f>COUNTIFS([22]RawData!$F$2:$F$786,"3", [22]RawData!$D$2:$D$786, "Failed To Fill")</f>
        <v>#VALUE!</v>
      </c>
      <c r="C811" s="10" t="e">
        <f>COUNTIFS([22]RawData!$F$2:$F$786,"3", [22]RawData!$D$2:$D$786, "Filled")</f>
        <v>#VALUE!</v>
      </c>
      <c r="D811" s="15" t="e">
        <f t="shared" si="22"/>
        <v>#VALUE!</v>
      </c>
      <c r="E811" s="10">
        <v>3</v>
      </c>
      <c r="F811" s="8" t="str">
        <f t="shared" si="23"/>
        <v>8/12/13 – 8/16/13</v>
      </c>
      <c r="J811" t="s">
        <v>65</v>
      </c>
      <c r="K811">
        <v>1</v>
      </c>
      <c r="L811">
        <v>0</v>
      </c>
      <c r="M811" s="1">
        <v>1</v>
      </c>
      <c r="N811" s="1" t="s">
        <v>11</v>
      </c>
    </row>
    <row r="812" spans="1:14" x14ac:dyDescent="0.25">
      <c r="A812" s="10" t="s">
        <v>65</v>
      </c>
      <c r="B812" s="10" t="e">
        <f>COUNTIFS([22]RawData!$F$2:$F$786,"4", [22]RawData!$D$2:$D$786, "Failed To Fill")</f>
        <v>#VALUE!</v>
      </c>
      <c r="C812" s="10" t="e">
        <f>COUNTIFS([22]RawData!$F$2:$F$786,"4", [22]RawData!$D$2:$D$786, "Filled")</f>
        <v>#VALUE!</v>
      </c>
      <c r="D812" s="15" t="e">
        <f t="shared" ref="D812:D848" si="24">SUM(B812:C812)</f>
        <v>#VALUE!</v>
      </c>
      <c r="E812" s="10">
        <v>4</v>
      </c>
      <c r="F812" s="8" t="str">
        <f t="shared" ref="F812:F848" si="25">INDEX($A$4:$B$40,MATCH(E812,$A$4:$A$40,0),2)</f>
        <v>8/19/13 – 8/23/13</v>
      </c>
      <c r="J812" t="s">
        <v>65</v>
      </c>
      <c r="K812">
        <v>2</v>
      </c>
      <c r="L812">
        <v>1</v>
      </c>
      <c r="M812" s="1">
        <v>3</v>
      </c>
      <c r="N812" s="1" t="s">
        <v>12</v>
      </c>
    </row>
    <row r="813" spans="1:14" x14ac:dyDescent="0.25">
      <c r="A813" s="10" t="s">
        <v>65</v>
      </c>
      <c r="B813" s="10" t="e">
        <f>COUNTIFS([22]RawData!$F$2:$F$786,"5", [22]RawData!$D$2:$D$786, "Failed To Fill")</f>
        <v>#VALUE!</v>
      </c>
      <c r="C813" s="10" t="e">
        <f>COUNTIFS([22]RawData!$F$2:$F$786,"5", [22]RawData!$D$2:$D$786, "Filled")</f>
        <v>#VALUE!</v>
      </c>
      <c r="D813" s="15" t="e">
        <f t="shared" si="24"/>
        <v>#VALUE!</v>
      </c>
      <c r="E813" s="10">
        <v>5</v>
      </c>
      <c r="F813" s="8" t="str">
        <f t="shared" si="25"/>
        <v>8/26/13 – 8/30/13</v>
      </c>
      <c r="J813" t="s">
        <v>65</v>
      </c>
      <c r="K813">
        <v>1</v>
      </c>
      <c r="L813">
        <v>1</v>
      </c>
      <c r="M813" s="1">
        <v>2</v>
      </c>
      <c r="N813" s="1" t="s">
        <v>13</v>
      </c>
    </row>
    <row r="814" spans="1:14" x14ac:dyDescent="0.25">
      <c r="A814" s="10" t="s">
        <v>65</v>
      </c>
      <c r="B814" s="10" t="e">
        <f>COUNTIFS([22]RawData!$F$2:$F$786,"6", [22]RawData!$D$2:$D$786, "Failed To Fill")</f>
        <v>#VALUE!</v>
      </c>
      <c r="C814" s="10" t="e">
        <f>COUNTIFS([22]RawData!$F$2:$F$786,"6", [22]RawData!$D$2:$D$786, "Filled")</f>
        <v>#VALUE!</v>
      </c>
      <c r="D814" s="15" t="e">
        <f t="shared" si="24"/>
        <v>#VALUE!</v>
      </c>
      <c r="E814" s="10">
        <v>6</v>
      </c>
      <c r="F814" s="8" t="str">
        <f t="shared" si="25"/>
        <v>9/3/13 – 9/6/13</v>
      </c>
      <c r="J814" t="s">
        <v>65</v>
      </c>
      <c r="K814">
        <v>2</v>
      </c>
      <c r="L814">
        <v>7</v>
      </c>
      <c r="M814" s="1">
        <v>9</v>
      </c>
      <c r="N814" s="1" t="s">
        <v>14</v>
      </c>
    </row>
    <row r="815" spans="1:14" x14ac:dyDescent="0.25">
      <c r="A815" s="10" t="s">
        <v>65</v>
      </c>
      <c r="B815" s="10" t="e">
        <f>COUNTIFS([22]RawData!$F$2:$F$786,"7", [22]RawData!$D$2:$D$786, "Failed To Fill")</f>
        <v>#VALUE!</v>
      </c>
      <c r="C815" s="10" t="e">
        <f>COUNTIFS([22]RawData!$F$2:$F$786,"7", [22]RawData!$D$2:$D$786, "Filled")</f>
        <v>#VALUE!</v>
      </c>
      <c r="D815" s="15" t="e">
        <f t="shared" si="24"/>
        <v>#VALUE!</v>
      </c>
      <c r="E815" s="10">
        <v>7</v>
      </c>
      <c r="F815" s="8" t="str">
        <f t="shared" si="25"/>
        <v>9/9/13 – 9/13/13</v>
      </c>
      <c r="J815" t="s">
        <v>65</v>
      </c>
      <c r="K815">
        <v>3</v>
      </c>
      <c r="L815">
        <v>8</v>
      </c>
      <c r="M815" s="1">
        <v>11</v>
      </c>
      <c r="N815" s="1" t="s">
        <v>15</v>
      </c>
    </row>
    <row r="816" spans="1:14" x14ac:dyDescent="0.25">
      <c r="A816" s="10" t="s">
        <v>65</v>
      </c>
      <c r="B816" s="16" t="e">
        <f>COUNTIFS([22]RawData!$F$2:$F$786,"8", [22]RawData!$D$2:$D$786, "Failed To Fill")</f>
        <v>#VALUE!</v>
      </c>
      <c r="C816" s="16" t="e">
        <f>COUNTIFS([22]RawData!$F$2:$F$786,"8", [22]RawData!$D$2:$D$786, "Filled")</f>
        <v>#VALUE!</v>
      </c>
      <c r="D816" s="15" t="e">
        <f t="shared" si="24"/>
        <v>#VALUE!</v>
      </c>
      <c r="E816" s="10">
        <v>8</v>
      </c>
      <c r="F816" s="8" t="str">
        <f t="shared" si="25"/>
        <v>9/16/13 – 9/20/13</v>
      </c>
      <c r="J816" t="s">
        <v>65</v>
      </c>
      <c r="K816">
        <v>2</v>
      </c>
      <c r="L816">
        <v>7</v>
      </c>
      <c r="M816" s="1">
        <v>9</v>
      </c>
      <c r="N816" s="1" t="s">
        <v>16</v>
      </c>
    </row>
    <row r="817" spans="1:14" x14ac:dyDescent="0.25">
      <c r="A817" s="10" t="s">
        <v>65</v>
      </c>
      <c r="B817" s="10" t="e">
        <f>COUNTIFS([22]RawData!$F$2:$F$786,"9", [22]RawData!$D$2:$D$786, "Failed To Fill")</f>
        <v>#VALUE!</v>
      </c>
      <c r="C817" s="10" t="e">
        <f>COUNTIFS([22]RawData!$F$2:$F$786,"9", [22]RawData!$D$2:$D$786, "Filled")</f>
        <v>#VALUE!</v>
      </c>
      <c r="D817" s="15" t="e">
        <f t="shared" si="24"/>
        <v>#VALUE!</v>
      </c>
      <c r="E817" s="10">
        <v>9</v>
      </c>
      <c r="F817" s="8" t="str">
        <f t="shared" si="25"/>
        <v>9/23/13 – 9/27/13</v>
      </c>
      <c r="J817" t="s">
        <v>65</v>
      </c>
      <c r="K817">
        <v>5</v>
      </c>
      <c r="L817">
        <v>13</v>
      </c>
      <c r="M817" s="1">
        <v>18</v>
      </c>
      <c r="N817" s="1" t="s">
        <v>17</v>
      </c>
    </row>
    <row r="818" spans="1:14" x14ac:dyDescent="0.25">
      <c r="A818" s="10" t="s">
        <v>65</v>
      </c>
      <c r="B818" s="10" t="e">
        <f>COUNTIFS([22]RawData!$F$2:$F$786,"10", [22]RawData!$D$2:$D$786, "Failed To Fill")</f>
        <v>#VALUE!</v>
      </c>
      <c r="C818" s="10" t="e">
        <f>COUNTIFS([22]RawData!$F$2:$F$786,"10", [22]RawData!$D$2:$D$786, "Filled")</f>
        <v>#VALUE!</v>
      </c>
      <c r="D818" s="15" t="e">
        <f t="shared" si="24"/>
        <v>#VALUE!</v>
      </c>
      <c r="E818" s="10">
        <v>10</v>
      </c>
      <c r="F818" s="8" t="str">
        <f t="shared" si="25"/>
        <v>9/30/13 – 10/4/13</v>
      </c>
      <c r="J818" t="s">
        <v>65</v>
      </c>
      <c r="K818">
        <v>6</v>
      </c>
      <c r="L818">
        <v>22</v>
      </c>
      <c r="M818" s="1">
        <v>28</v>
      </c>
      <c r="N818" s="1" t="s">
        <v>18</v>
      </c>
    </row>
    <row r="819" spans="1:14" x14ac:dyDescent="0.25">
      <c r="A819" s="10" t="s">
        <v>65</v>
      </c>
      <c r="B819" s="10" t="e">
        <f>COUNTIFS([22]RawData!$F$2:$F$786,"11", [22]RawData!$D$2:$D$786, "Failed To Fill")</f>
        <v>#VALUE!</v>
      </c>
      <c r="C819" s="10" t="e">
        <f>COUNTIFS([22]RawData!$F$2:$F$786,"11", [22]RawData!$D$2:$D$786, "Filled")</f>
        <v>#VALUE!</v>
      </c>
      <c r="D819" s="15" t="e">
        <f t="shared" si="24"/>
        <v>#VALUE!</v>
      </c>
      <c r="E819" s="10">
        <v>11</v>
      </c>
      <c r="F819" s="8" t="str">
        <f t="shared" si="25"/>
        <v>10/7/13 – 10/8/13</v>
      </c>
      <c r="J819" t="s">
        <v>65</v>
      </c>
      <c r="K819">
        <v>2</v>
      </c>
      <c r="L819">
        <v>21</v>
      </c>
      <c r="M819" s="1">
        <v>23</v>
      </c>
      <c r="N819" s="1" t="s">
        <v>19</v>
      </c>
    </row>
    <row r="820" spans="1:14" x14ac:dyDescent="0.25">
      <c r="A820" s="10" t="s">
        <v>65</v>
      </c>
      <c r="B820" s="10" t="e">
        <f>COUNTIFS([22]RawData!$F$2:$F$786,"12", [22]RawData!$D$2:$D$786, "Failed To Fill")</f>
        <v>#VALUE!</v>
      </c>
      <c r="C820" s="10" t="e">
        <f>COUNTIFS([22]RawData!$F$2:$F$786,"12", [22]RawData!$D$2:$D$786, "Filled")</f>
        <v>#VALUE!</v>
      </c>
      <c r="D820" s="15" t="e">
        <f t="shared" si="24"/>
        <v>#VALUE!</v>
      </c>
      <c r="E820" s="10">
        <v>12</v>
      </c>
      <c r="F820" s="8" t="str">
        <f t="shared" si="25"/>
        <v>10/15/13 – 10/18/13</v>
      </c>
      <c r="J820" t="s">
        <v>65</v>
      </c>
      <c r="K820">
        <v>12</v>
      </c>
      <c r="L820">
        <v>14</v>
      </c>
      <c r="M820" s="1">
        <v>26</v>
      </c>
      <c r="N820" s="1" t="s">
        <v>20</v>
      </c>
    </row>
    <row r="821" spans="1:14" x14ac:dyDescent="0.25">
      <c r="A821" s="10" t="s">
        <v>65</v>
      </c>
      <c r="B821" s="10" t="e">
        <f>COUNTIFS([22]RawData!$F$2:$F$786,"13", [22]RawData!$D$2:$D$786, "Failed To Fill")</f>
        <v>#VALUE!</v>
      </c>
      <c r="C821" s="10" t="e">
        <f>COUNTIFS([22]RawData!$F$2:$F$786,"13", [22]RawData!$D$2:$D$786, "Filled")</f>
        <v>#VALUE!</v>
      </c>
      <c r="D821" s="15" t="e">
        <f t="shared" si="24"/>
        <v>#VALUE!</v>
      </c>
      <c r="E821" s="10">
        <v>13</v>
      </c>
      <c r="F821" s="8" t="str">
        <f t="shared" si="25"/>
        <v>10/21/13 – 10/25/13</v>
      </c>
      <c r="J821" t="s">
        <v>65</v>
      </c>
      <c r="K821">
        <v>10</v>
      </c>
      <c r="L821">
        <v>15</v>
      </c>
      <c r="M821" s="1">
        <v>25</v>
      </c>
      <c r="N821" s="1" t="s">
        <v>21</v>
      </c>
    </row>
    <row r="822" spans="1:14" x14ac:dyDescent="0.25">
      <c r="A822" s="10" t="s">
        <v>65</v>
      </c>
      <c r="B822" s="10" t="e">
        <f>COUNTIFS([22]RawData!$F$2:$F$786,"14", [22]RawData!$D$2:$D$786, "Failed To Fill")</f>
        <v>#VALUE!</v>
      </c>
      <c r="C822" s="10" t="e">
        <f>COUNTIFS([22]RawData!$F$2:$F$786,"14", [22]RawData!$D$2:$D$786, "Filled")</f>
        <v>#VALUE!</v>
      </c>
      <c r="D822" s="15" t="e">
        <f t="shared" si="24"/>
        <v>#VALUE!</v>
      </c>
      <c r="E822" s="10">
        <v>14</v>
      </c>
      <c r="F822" s="8" t="str">
        <f t="shared" si="25"/>
        <v>10/28/13 – 11/1/13</v>
      </c>
      <c r="J822" t="s">
        <v>65</v>
      </c>
      <c r="K822">
        <v>5</v>
      </c>
      <c r="L822">
        <v>11</v>
      </c>
      <c r="M822" s="1">
        <v>16</v>
      </c>
      <c r="N822" s="1" t="s">
        <v>22</v>
      </c>
    </row>
    <row r="823" spans="1:14" x14ac:dyDescent="0.25">
      <c r="A823" s="10" t="s">
        <v>65</v>
      </c>
      <c r="B823" s="10" t="e">
        <f>COUNTIFS([22]RawData!$F$2:$F$786,"15", [22]RawData!$D$2:$D$786, "Failed To Fill")</f>
        <v>#VALUE!</v>
      </c>
      <c r="C823" s="10" t="e">
        <f>COUNTIFS([22]RawData!$F$2:$F$786,"15", [22]RawData!$D$2:$D$786, "Filled")</f>
        <v>#VALUE!</v>
      </c>
      <c r="D823" s="15" t="e">
        <f t="shared" si="24"/>
        <v>#VALUE!</v>
      </c>
      <c r="E823" s="10">
        <v>15</v>
      </c>
      <c r="F823" s="8" t="str">
        <f t="shared" si="25"/>
        <v>11/4/13 – 11/8/13</v>
      </c>
      <c r="J823" t="s">
        <v>65</v>
      </c>
      <c r="K823">
        <v>0</v>
      </c>
      <c r="L823">
        <v>6</v>
      </c>
      <c r="M823" s="1">
        <v>6</v>
      </c>
      <c r="N823" s="1" t="s">
        <v>23</v>
      </c>
    </row>
    <row r="824" spans="1:14" x14ac:dyDescent="0.25">
      <c r="A824" s="10" t="s">
        <v>65</v>
      </c>
      <c r="B824" s="10" t="e">
        <f>COUNTIFS([22]RawData!$F$2:$F$786,"16", [22]RawData!$D$2:$D$786, "Failed To Fill")</f>
        <v>#VALUE!</v>
      </c>
      <c r="C824" s="10" t="e">
        <f>COUNTIFS([22]RawData!$F$2:$F$786,"16", [22]RawData!$D$2:$D$786, "Filled")</f>
        <v>#VALUE!</v>
      </c>
      <c r="D824" s="15" t="e">
        <f t="shared" si="24"/>
        <v>#VALUE!</v>
      </c>
      <c r="E824" s="10">
        <v>16</v>
      </c>
      <c r="F824" s="8" t="str">
        <f t="shared" si="25"/>
        <v>11/12/13 – 11/15/13</v>
      </c>
      <c r="J824" t="s">
        <v>65</v>
      </c>
      <c r="K824">
        <v>0</v>
      </c>
      <c r="L824">
        <v>23</v>
      </c>
      <c r="M824" s="1">
        <v>23</v>
      </c>
      <c r="N824" s="1" t="s">
        <v>24</v>
      </c>
    </row>
    <row r="825" spans="1:14" x14ac:dyDescent="0.25">
      <c r="A825" s="10" t="s">
        <v>65</v>
      </c>
      <c r="B825" s="10" t="e">
        <f>COUNTIFS([22]RawData!$F$2:$F$786,"17", [22]RawData!$D$2:$D$786, "Failed To Fill")</f>
        <v>#VALUE!</v>
      </c>
      <c r="C825" s="10" t="e">
        <f>COUNTIFS([22]RawData!$F$2:$F$786,"17", [22]RawData!$D$2:$D$786, "Filled")</f>
        <v>#VALUE!</v>
      </c>
      <c r="D825" s="15" t="e">
        <f t="shared" si="24"/>
        <v>#VALUE!</v>
      </c>
      <c r="E825" s="10">
        <v>17</v>
      </c>
      <c r="F825" s="8" t="str">
        <f t="shared" si="25"/>
        <v>11/18/13 – 11/22/13</v>
      </c>
      <c r="J825" t="s">
        <v>65</v>
      </c>
      <c r="K825">
        <v>7</v>
      </c>
      <c r="L825">
        <v>20</v>
      </c>
      <c r="M825" s="1">
        <v>27</v>
      </c>
      <c r="N825" s="1" t="s">
        <v>25</v>
      </c>
    </row>
    <row r="826" spans="1:14" x14ac:dyDescent="0.25">
      <c r="A826" s="10" t="s">
        <v>65</v>
      </c>
      <c r="B826" s="10" t="e">
        <f>COUNTIFS([22]RawData!$F$2:$F$786,"18", [22]RawData!$D$2:$D$786, "Failed To Fill")</f>
        <v>#VALUE!</v>
      </c>
      <c r="C826" s="10" t="e">
        <f>COUNTIFS([22]RawData!$F$2:$F$786,"18", [22]RawData!$D$2:$D$786, "Filled")</f>
        <v>#VALUE!</v>
      </c>
      <c r="D826" s="15" t="e">
        <f t="shared" si="24"/>
        <v>#VALUE!</v>
      </c>
      <c r="E826" s="10">
        <v>18</v>
      </c>
      <c r="F826" s="8" t="str">
        <f t="shared" si="25"/>
        <v>11/25/13 – 11/27/13</v>
      </c>
      <c r="J826" t="s">
        <v>65</v>
      </c>
      <c r="K826">
        <v>8</v>
      </c>
      <c r="L826">
        <v>22</v>
      </c>
      <c r="M826" s="1">
        <v>30</v>
      </c>
      <c r="N826" s="1" t="s">
        <v>26</v>
      </c>
    </row>
    <row r="827" spans="1:14" x14ac:dyDescent="0.25">
      <c r="A827" s="10" t="s">
        <v>65</v>
      </c>
      <c r="B827" s="10" t="e">
        <f>COUNTIFS([22]RawData!$F$2:$F$786,"19", [22]RawData!$D$2:$D$786, "Failed To Fill")</f>
        <v>#VALUE!</v>
      </c>
      <c r="C827" s="10" t="e">
        <f>COUNTIFS([22]RawData!$F$2:$F$786,"19", [22]RawData!$D$2:$D$786, "Filled")</f>
        <v>#VALUE!</v>
      </c>
      <c r="D827" s="15" t="e">
        <f t="shared" si="24"/>
        <v>#VALUE!</v>
      </c>
      <c r="E827" s="10">
        <v>19</v>
      </c>
      <c r="F827" s="8" t="str">
        <f t="shared" si="25"/>
        <v>12/2/13 – 12/6/13</v>
      </c>
      <c r="J827" t="s">
        <v>65</v>
      </c>
      <c r="K827">
        <v>11</v>
      </c>
      <c r="L827">
        <v>17</v>
      </c>
      <c r="M827" s="1">
        <v>28</v>
      </c>
      <c r="N827" s="1" t="s">
        <v>27</v>
      </c>
    </row>
    <row r="828" spans="1:14" x14ac:dyDescent="0.25">
      <c r="A828" s="10" t="s">
        <v>65</v>
      </c>
      <c r="B828" s="10" t="e">
        <f>COUNTIFS([22]RawData!$F$2:$F$786,"20", [22]RawData!$D$2:$D$786, "Failed To Fill")</f>
        <v>#VALUE!</v>
      </c>
      <c r="C828" s="10" t="e">
        <f>COUNTIFS([22]RawData!$F$2:$F$786,"20", [22]RawData!$D$2:$D$786, "Filled")</f>
        <v>#VALUE!</v>
      </c>
      <c r="D828" s="15" t="e">
        <f t="shared" si="24"/>
        <v>#VALUE!</v>
      </c>
      <c r="E828" s="10">
        <v>20</v>
      </c>
      <c r="F828" s="8" t="str">
        <f t="shared" si="25"/>
        <v>12/9/13 – 12/13/13</v>
      </c>
      <c r="J828" t="s">
        <v>65</v>
      </c>
      <c r="K828">
        <v>5</v>
      </c>
      <c r="L828">
        <v>25</v>
      </c>
      <c r="M828" s="1">
        <v>30</v>
      </c>
      <c r="N828" s="1" t="s">
        <v>28</v>
      </c>
    </row>
    <row r="829" spans="1:14" x14ac:dyDescent="0.25">
      <c r="A829" s="10" t="s">
        <v>65</v>
      </c>
      <c r="B829" s="10" t="e">
        <f>COUNTIFS([22]RawData!$F$2:$F$786,"21", [22]RawData!$D$2:$D$786, "Failed To Fill")</f>
        <v>#VALUE!</v>
      </c>
      <c r="C829" s="10" t="e">
        <f>COUNTIFS([22]RawData!$F$2:$F$786,"21", [22]RawData!$D$2:$D$786, "Filled")</f>
        <v>#VALUE!</v>
      </c>
      <c r="D829" s="15" t="e">
        <f t="shared" si="24"/>
        <v>#VALUE!</v>
      </c>
      <c r="E829" s="10">
        <v>21</v>
      </c>
      <c r="F829" s="8" t="str">
        <f t="shared" si="25"/>
        <v>12/16/13 – 12/19/13</v>
      </c>
      <c r="J829" t="s">
        <v>65</v>
      </c>
      <c r="K829">
        <v>4</v>
      </c>
      <c r="L829">
        <v>26</v>
      </c>
      <c r="M829" s="1">
        <v>30</v>
      </c>
      <c r="N829" s="1" t="s">
        <v>29</v>
      </c>
    </row>
    <row r="830" spans="1:14" x14ac:dyDescent="0.25">
      <c r="A830" s="10" t="s">
        <v>65</v>
      </c>
      <c r="B830" s="10" t="e">
        <f>COUNTIFS([22]RawData!$F$2:$F$786,"22", [22]RawData!$D$2:$D$786, "Failed To Fill")</f>
        <v>#VALUE!</v>
      </c>
      <c r="C830" s="10" t="e">
        <f>COUNTIFS([22]RawData!$F$2:$F$786,"22", [22]RawData!$D$2:$D$786, "Filled")</f>
        <v>#VALUE!</v>
      </c>
      <c r="D830" s="15" t="e">
        <f t="shared" si="24"/>
        <v>#VALUE!</v>
      </c>
      <c r="E830" s="10">
        <v>22</v>
      </c>
      <c r="F830" s="8" t="str">
        <f t="shared" si="25"/>
        <v>Winter Break</v>
      </c>
      <c r="J830" t="s">
        <v>65</v>
      </c>
      <c r="K830">
        <v>4</v>
      </c>
      <c r="L830">
        <v>13</v>
      </c>
      <c r="M830" s="1">
        <v>17</v>
      </c>
      <c r="N830" s="1" t="s">
        <v>30</v>
      </c>
    </row>
    <row r="831" spans="1:14" x14ac:dyDescent="0.25">
      <c r="A831" s="10" t="s">
        <v>65</v>
      </c>
      <c r="B831" s="10" t="e">
        <f>COUNTIFS([22]RawData!$F$2:$F$786,"23", [22]RawData!$D$2:$D$786, "Failed To Fill")</f>
        <v>#VALUE!</v>
      </c>
      <c r="C831" s="10" t="e">
        <f>COUNTIFS([22]RawData!$F$2:$F$786,"23", [22]RawData!$D$2:$D$786, "Filled")</f>
        <v>#VALUE!</v>
      </c>
      <c r="D831" s="15" t="e">
        <f t="shared" si="24"/>
        <v>#VALUE!</v>
      </c>
      <c r="E831" s="10">
        <v>23</v>
      </c>
      <c r="F831" s="8" t="str">
        <f t="shared" si="25"/>
        <v>1/6/14 – 1/10/14</v>
      </c>
      <c r="J831" t="s">
        <v>65</v>
      </c>
      <c r="K831">
        <v>6</v>
      </c>
      <c r="L831">
        <v>30</v>
      </c>
      <c r="M831" s="1">
        <v>36</v>
      </c>
      <c r="N831" s="1" t="s">
        <v>31</v>
      </c>
    </row>
    <row r="832" spans="1:14" x14ac:dyDescent="0.25">
      <c r="A832" s="10" t="s">
        <v>65</v>
      </c>
      <c r="B832" s="10" t="e">
        <f>COUNTIFS([22]RawData!$F$2:$F$786,"24", [22]RawData!$D$2:$D$786, "Failed To Fill")</f>
        <v>#VALUE!</v>
      </c>
      <c r="C832" s="10" t="e">
        <f>COUNTIFS([22]RawData!$F$2:$F$786,"24", [22]RawData!$D$2:$D$786, "Filled")</f>
        <v>#VALUE!</v>
      </c>
      <c r="D832" s="15" t="e">
        <f t="shared" si="24"/>
        <v>#VALUE!</v>
      </c>
      <c r="E832" s="10">
        <v>24</v>
      </c>
      <c r="F832" s="8" t="str">
        <f t="shared" si="25"/>
        <v>1/13/14 – 1/17/14</v>
      </c>
      <c r="J832" t="s">
        <v>65</v>
      </c>
      <c r="K832">
        <v>6</v>
      </c>
      <c r="L832">
        <v>26</v>
      </c>
      <c r="M832" s="1">
        <v>32</v>
      </c>
      <c r="N832" s="1" t="s">
        <v>32</v>
      </c>
    </row>
    <row r="833" spans="1:14" x14ac:dyDescent="0.25">
      <c r="A833" s="10" t="s">
        <v>65</v>
      </c>
      <c r="B833" s="10" t="e">
        <f>COUNTIFS([22]RawData!$F$2:$F$786,"25", [22]RawData!$D$2:$D$786, "Failed To Fill")</f>
        <v>#VALUE!</v>
      </c>
      <c r="C833" s="10" t="e">
        <f>COUNTIFS([22]RawData!$F$2:$F$786,"25", [22]RawData!$D$2:$D$786, "Filled")</f>
        <v>#VALUE!</v>
      </c>
      <c r="D833" s="15" t="e">
        <f t="shared" si="24"/>
        <v>#VALUE!</v>
      </c>
      <c r="E833" s="10">
        <v>25</v>
      </c>
      <c r="F833" s="8" t="str">
        <f t="shared" si="25"/>
        <v>1/21/14 – 1/24/14</v>
      </c>
      <c r="J833" t="s">
        <v>65</v>
      </c>
      <c r="K833">
        <v>6</v>
      </c>
      <c r="L833">
        <v>23</v>
      </c>
      <c r="M833" s="1">
        <v>29</v>
      </c>
      <c r="N833" s="1" t="s">
        <v>33</v>
      </c>
    </row>
    <row r="834" spans="1:14" x14ac:dyDescent="0.25">
      <c r="A834" s="10" t="s">
        <v>65</v>
      </c>
      <c r="B834" s="10" t="e">
        <f>COUNTIFS([22]RawData!$F$2:$F$786,"26", [22]RawData!$D$2:$D$786, "Failed To Fill")</f>
        <v>#VALUE!</v>
      </c>
      <c r="C834" s="10" t="e">
        <f>COUNTIFS([22]RawData!$F$2:$F$786,"26", [22]RawData!$D$2:$D$786, "Filled")</f>
        <v>#VALUE!</v>
      </c>
      <c r="D834" s="15" t="e">
        <f t="shared" si="24"/>
        <v>#VALUE!</v>
      </c>
      <c r="E834" s="10">
        <v>26</v>
      </c>
      <c r="F834" s="8" t="str">
        <f t="shared" si="25"/>
        <v>1/27/14 – 1/31/14</v>
      </c>
      <c r="J834" t="s">
        <v>65</v>
      </c>
      <c r="K834">
        <v>0</v>
      </c>
      <c r="L834">
        <v>0</v>
      </c>
      <c r="M834" s="1">
        <v>0</v>
      </c>
      <c r="N834" s="1" t="s">
        <v>34</v>
      </c>
    </row>
    <row r="835" spans="1:14" x14ac:dyDescent="0.25">
      <c r="A835" s="10" t="s">
        <v>65</v>
      </c>
      <c r="B835" s="10" t="e">
        <f>COUNTIFS([22]RawData!$F$2:$F$786,"27", [22]RawData!$D$2:$D$786, "Failed To Fill")</f>
        <v>#VALUE!</v>
      </c>
      <c r="C835" s="10" t="e">
        <f>COUNTIFS([22]RawData!$F$2:$F$786,"27", [22]RawData!$D$2:$D$786, "Filled")</f>
        <v>#VALUE!</v>
      </c>
      <c r="D835" s="15" t="e">
        <f t="shared" si="24"/>
        <v>#VALUE!</v>
      </c>
      <c r="E835" s="10">
        <v>27</v>
      </c>
      <c r="F835" s="8" t="str">
        <f t="shared" si="25"/>
        <v xml:space="preserve"> 2/3/14 – 2/7/14</v>
      </c>
      <c r="J835" t="s">
        <v>65</v>
      </c>
      <c r="K835">
        <v>1</v>
      </c>
      <c r="L835">
        <v>4</v>
      </c>
      <c r="M835" s="1">
        <v>5</v>
      </c>
      <c r="N835" s="1" t="s">
        <v>35</v>
      </c>
    </row>
    <row r="836" spans="1:14" x14ac:dyDescent="0.25">
      <c r="A836" s="10" t="s">
        <v>65</v>
      </c>
      <c r="B836" s="10" t="e">
        <f>COUNTIFS([22]RawData!$F$2:$F$786,"28", [22]RawData!$D$2:$D$786, "Failed To Fill")</f>
        <v>#VALUE!</v>
      </c>
      <c r="C836" s="10" t="e">
        <f>COUNTIFS([22]RawData!$F$2:$F$786,"28", [22]RawData!$D$2:$D$786, "Filled")</f>
        <v>#VALUE!</v>
      </c>
      <c r="D836" s="15" t="e">
        <f t="shared" si="24"/>
        <v>#VALUE!</v>
      </c>
      <c r="E836" s="10">
        <v>28</v>
      </c>
      <c r="F836" s="8" t="str">
        <f t="shared" si="25"/>
        <v xml:space="preserve"> 2/10/14 – 2/14/14</v>
      </c>
      <c r="J836" t="s">
        <v>65</v>
      </c>
      <c r="K836">
        <v>3</v>
      </c>
      <c r="L836">
        <v>22</v>
      </c>
      <c r="M836" s="1">
        <v>25</v>
      </c>
      <c r="N836" s="1" t="s">
        <v>36</v>
      </c>
    </row>
    <row r="837" spans="1:14" x14ac:dyDescent="0.25">
      <c r="A837" s="10" t="s">
        <v>65</v>
      </c>
      <c r="B837" s="10" t="e">
        <f>COUNTIFS([22]RawData!$F$2:$F$786,"29", [22]RawData!$D$2:$D$786, "Failed To Fill")</f>
        <v>#VALUE!</v>
      </c>
      <c r="C837" s="10" t="e">
        <f>COUNTIFS([22]RawData!$F$2:$F$786,"29", [22]RawData!$D$2:$D$786, "Filled")</f>
        <v>#VALUE!</v>
      </c>
      <c r="D837" s="15" t="e">
        <f t="shared" si="24"/>
        <v>#VALUE!</v>
      </c>
      <c r="E837" s="10">
        <v>29</v>
      </c>
      <c r="F837" s="8" t="str">
        <f t="shared" si="25"/>
        <v xml:space="preserve"> 2/17/14 – 2/19/14</v>
      </c>
      <c r="J837" t="s">
        <v>65</v>
      </c>
      <c r="K837">
        <v>7</v>
      </c>
      <c r="L837">
        <v>20</v>
      </c>
      <c r="M837" s="1">
        <v>27</v>
      </c>
      <c r="N837" s="1" t="s">
        <v>37</v>
      </c>
    </row>
    <row r="838" spans="1:14" x14ac:dyDescent="0.25">
      <c r="A838" s="10" t="s">
        <v>65</v>
      </c>
      <c r="B838" s="10" t="e">
        <f>COUNTIFS([22]RawData!$F$2:$F$786,"30", [22]RawData!$D$2:$D$786, "Failed To Fill")</f>
        <v>#VALUE!</v>
      </c>
      <c r="C838" s="10" t="e">
        <f>COUNTIFS([22]RawData!$F$2:$F$786,"30", [22]RawData!$D$2:$D$786, "Filled")</f>
        <v>#VALUE!</v>
      </c>
      <c r="D838" s="15" t="e">
        <f t="shared" si="24"/>
        <v>#VALUE!</v>
      </c>
      <c r="E838" s="10">
        <v>30</v>
      </c>
      <c r="F838" s="8" t="str">
        <f t="shared" si="25"/>
        <v xml:space="preserve"> 2/24/14 – 2/28/14</v>
      </c>
      <c r="J838" t="s">
        <v>65</v>
      </c>
      <c r="K838">
        <v>12</v>
      </c>
      <c r="L838">
        <v>18</v>
      </c>
      <c r="M838" s="1">
        <v>30</v>
      </c>
      <c r="N838" s="1" t="s">
        <v>38</v>
      </c>
    </row>
    <row r="839" spans="1:14" x14ac:dyDescent="0.25">
      <c r="A839" s="10" t="s">
        <v>65</v>
      </c>
      <c r="B839" s="10" t="e">
        <f>COUNTIFS([22]RawData!$F$2:$F$786,"31", [22]RawData!$D$2:$D$786, "Failed To Fill")</f>
        <v>#VALUE!</v>
      </c>
      <c r="C839" s="10" t="e">
        <f>COUNTIFS([22]RawData!$F$2:$F$786,"31", [22]RawData!$D$2:$D$786, "Filled")</f>
        <v>#VALUE!</v>
      </c>
      <c r="D839" s="15" t="e">
        <f t="shared" si="24"/>
        <v>#VALUE!</v>
      </c>
      <c r="E839" s="10">
        <v>31</v>
      </c>
      <c r="F839" s="8" t="str">
        <f t="shared" si="25"/>
        <v xml:space="preserve"> 3/3/14 – 3/7/14</v>
      </c>
      <c r="J839" t="s">
        <v>65</v>
      </c>
      <c r="K839">
        <v>6</v>
      </c>
      <c r="L839">
        <v>20</v>
      </c>
      <c r="M839" s="1">
        <v>26</v>
      </c>
      <c r="N839" s="1" t="s">
        <v>40</v>
      </c>
    </row>
    <row r="840" spans="1:14" x14ac:dyDescent="0.25">
      <c r="A840" s="10" t="s">
        <v>65</v>
      </c>
      <c r="B840" s="10" t="e">
        <f>COUNTIFS([22]RawData!$F$2:$F$786,"32", [22]RawData!$D$2:$D$786, "Failed To Fill")</f>
        <v>#VALUE!</v>
      </c>
      <c r="C840" s="10" t="e">
        <f>COUNTIFS([22]RawData!$F$2:$F$786,"32", [22]RawData!$D$2:$D$786, "Filled")</f>
        <v>#VALUE!</v>
      </c>
      <c r="D840" s="15" t="e">
        <f t="shared" si="24"/>
        <v>#VALUE!</v>
      </c>
      <c r="E840" s="10">
        <v>32</v>
      </c>
      <c r="F840" s="8" t="str">
        <f t="shared" si="25"/>
        <v xml:space="preserve"> 3/10/14 – 3/13/14</v>
      </c>
      <c r="J840" t="s">
        <v>65</v>
      </c>
      <c r="K840">
        <v>1</v>
      </c>
      <c r="L840">
        <v>21</v>
      </c>
      <c r="M840" s="1">
        <v>22</v>
      </c>
      <c r="N840" s="1" t="s">
        <v>41</v>
      </c>
    </row>
    <row r="841" spans="1:14" x14ac:dyDescent="0.25">
      <c r="A841" s="10" t="s">
        <v>65</v>
      </c>
      <c r="B841" s="10" t="e">
        <f>COUNTIFS([22]RawData!$F$2:$F$786,"33", [22]RawData!$D$2:$D$786, "Failed To Fill")</f>
        <v>#VALUE!</v>
      </c>
      <c r="C841" s="10" t="e">
        <f>COUNTIFS([22]RawData!$F$2:$F$786,"33", [22]RawData!$D$2:$D$786, "Filled")</f>
        <v>#VALUE!</v>
      </c>
      <c r="D841" s="15" t="e">
        <f t="shared" si="24"/>
        <v>#VALUE!</v>
      </c>
      <c r="E841" s="10">
        <v>33</v>
      </c>
      <c r="F841" s="8" t="str">
        <f t="shared" si="25"/>
        <v xml:space="preserve"> 3/17/14 – 3/21/14</v>
      </c>
      <c r="J841" t="s">
        <v>65</v>
      </c>
      <c r="K841">
        <v>8</v>
      </c>
      <c r="L841">
        <v>22</v>
      </c>
      <c r="M841" s="1">
        <v>30</v>
      </c>
      <c r="N841" s="1" t="s">
        <v>42</v>
      </c>
    </row>
    <row r="842" spans="1:14" x14ac:dyDescent="0.25">
      <c r="A842" s="10" t="s">
        <v>65</v>
      </c>
      <c r="B842" s="10" t="e">
        <f>COUNTIFS([22]RawData!$F$2:$F$786,"34", [22]RawData!$D$2:$D$786, "Failed To Fill")</f>
        <v>#VALUE!</v>
      </c>
      <c r="C842" s="10" t="e">
        <f>COUNTIFS([22]RawData!$F$2:$F$786,"34", [22]RawData!$D$2:$D$786, "Filled")</f>
        <v>#VALUE!</v>
      </c>
      <c r="D842" s="15" t="e">
        <f t="shared" si="24"/>
        <v>#VALUE!</v>
      </c>
      <c r="E842" s="10">
        <v>34</v>
      </c>
      <c r="F842" s="8" t="str">
        <f t="shared" si="25"/>
        <v xml:space="preserve"> 3/24/14 – 3/28/14</v>
      </c>
      <c r="J842" t="s">
        <v>65</v>
      </c>
      <c r="K842">
        <v>6</v>
      </c>
      <c r="L842">
        <v>14</v>
      </c>
      <c r="M842" s="1">
        <v>20</v>
      </c>
      <c r="N842" s="1" t="s">
        <v>43</v>
      </c>
    </row>
    <row r="843" spans="1:14" x14ac:dyDescent="0.25">
      <c r="A843" s="10" t="s">
        <v>65</v>
      </c>
      <c r="B843" s="10" t="e">
        <f>COUNTIFS([22]RawData!$F$2:$F$786,"35", [22]RawData!$D$2:$D$786, "Failed To Fill")</f>
        <v>#VALUE!</v>
      </c>
      <c r="C843" s="10" t="e">
        <f>COUNTIFS([22]RawData!$F$2:$F$786,"35", [22]RawData!$D$2:$D$786, "Filled")</f>
        <v>#VALUE!</v>
      </c>
      <c r="D843" s="15" t="e">
        <f t="shared" si="24"/>
        <v>#VALUE!</v>
      </c>
      <c r="E843" s="10">
        <v>35</v>
      </c>
      <c r="F843" s="8" t="str">
        <f t="shared" si="25"/>
        <v xml:space="preserve"> 3/31/14 – 4/4/14</v>
      </c>
      <c r="J843" t="s">
        <v>65</v>
      </c>
      <c r="K843">
        <v>9</v>
      </c>
      <c r="L843">
        <v>20</v>
      </c>
      <c r="M843" s="1">
        <v>29</v>
      </c>
      <c r="N843" s="1" t="s">
        <v>44</v>
      </c>
    </row>
    <row r="844" spans="1:14" x14ac:dyDescent="0.25">
      <c r="A844" s="10" t="s">
        <v>65</v>
      </c>
      <c r="B844" s="10" t="e">
        <f>COUNTIFS([22]RawData!$F$2:$F$786,"36", [22]RawData!$D$2:$D$786, "Failed To Fill")</f>
        <v>#VALUE!</v>
      </c>
      <c r="C844" s="10" t="e">
        <f>COUNTIFS([22]RawData!$F$2:$F$786,"36", [22]RawData!$D$2:$D$786, "Filled")</f>
        <v>#VALUE!</v>
      </c>
      <c r="D844" s="15" t="e">
        <f t="shared" si="24"/>
        <v>#VALUE!</v>
      </c>
      <c r="E844" s="10">
        <v>36</v>
      </c>
      <c r="F844" s="8" t="str">
        <f t="shared" si="25"/>
        <v xml:space="preserve"> 4/7/14 – 4/11/14</v>
      </c>
      <c r="J844" t="s">
        <v>65</v>
      </c>
      <c r="K844">
        <v>6</v>
      </c>
      <c r="L844">
        <v>19</v>
      </c>
      <c r="M844" s="1">
        <v>25</v>
      </c>
      <c r="N844" s="1" t="s">
        <v>45</v>
      </c>
    </row>
    <row r="845" spans="1:14" x14ac:dyDescent="0.25">
      <c r="A845" s="10" t="s">
        <v>65</v>
      </c>
      <c r="B845" s="10" t="e">
        <f>COUNTIFS([22]RawData!$F$2:$F$786,"37", [22]RawData!$D$2:$D$786, "Failed To Fill")</f>
        <v>#VALUE!</v>
      </c>
      <c r="C845" s="10" t="e">
        <f>COUNTIFS([22]RawData!$F$2:$F$786,"37", [22]RawData!$D$2:$D$786, "Filled")</f>
        <v>#VALUE!</v>
      </c>
      <c r="D845" s="15" t="e">
        <f t="shared" si="24"/>
        <v>#VALUE!</v>
      </c>
      <c r="E845" s="10">
        <v>37</v>
      </c>
      <c r="F845" s="8" t="str">
        <f t="shared" si="25"/>
        <v xml:space="preserve">  4/14/14 – 4/17/14</v>
      </c>
      <c r="J845" t="s">
        <v>65</v>
      </c>
      <c r="K845">
        <v>5</v>
      </c>
      <c r="L845">
        <v>14</v>
      </c>
      <c r="M845" s="1">
        <v>19</v>
      </c>
      <c r="N845" s="1" t="s">
        <v>39</v>
      </c>
    </row>
    <row r="846" spans="1:14" x14ac:dyDescent="0.25">
      <c r="A846" s="10" t="s">
        <v>65</v>
      </c>
      <c r="B846" s="10" t="e">
        <f>COUNTIFS([22]RawData!$F$2:$F$786,"38", [22]RawData!$D$2:$D$786, "Failed To Fill")</f>
        <v>#VALUE!</v>
      </c>
      <c r="C846" s="10" t="e">
        <f>COUNTIFS([22]RawData!$F$2:$F$786,"38", [22]RawData!$D$2:$D$786, "Filled")</f>
        <v>#VALUE!</v>
      </c>
      <c r="D846" s="15" t="e">
        <f t="shared" si="24"/>
        <v>#VALUE!</v>
      </c>
      <c r="E846" s="10">
        <v>38</v>
      </c>
      <c r="F846" s="8" t="e">
        <f t="shared" si="25"/>
        <v>#N/A</v>
      </c>
      <c r="J846" t="s">
        <v>65</v>
      </c>
      <c r="K846">
        <v>11</v>
      </c>
      <c r="L846">
        <v>17</v>
      </c>
      <c r="M846" s="1">
        <v>28</v>
      </c>
      <c r="N846" s="1" t="e">
        <v>#N/A</v>
      </c>
    </row>
    <row r="847" spans="1:14" x14ac:dyDescent="0.25">
      <c r="A847" s="10" t="s">
        <v>65</v>
      </c>
      <c r="B847" s="10" t="e">
        <f>COUNTIFS([22]RawData!$F$2:$F$786,"39", [22]RawData!$D$2:$D$786, "Failed To Fill")</f>
        <v>#VALUE!</v>
      </c>
      <c r="C847" s="10" t="e">
        <f>COUNTIFS([22]RawData!$F$2:$F$786,"39", [22]RawData!$D$2:$D$786, "Filled")</f>
        <v>#VALUE!</v>
      </c>
      <c r="D847" s="15" t="e">
        <f t="shared" si="24"/>
        <v>#VALUE!</v>
      </c>
      <c r="E847" s="10">
        <v>39</v>
      </c>
      <c r="F847" s="8" t="e">
        <f t="shared" si="25"/>
        <v>#N/A</v>
      </c>
      <c r="J847" t="s">
        <v>65</v>
      </c>
      <c r="K847">
        <v>17</v>
      </c>
      <c r="L847">
        <v>19</v>
      </c>
      <c r="M847" s="1">
        <v>36</v>
      </c>
      <c r="N847" s="1" t="e">
        <v>#N/A</v>
      </c>
    </row>
    <row r="848" spans="1:14" x14ac:dyDescent="0.25">
      <c r="A848" s="10" t="s">
        <v>65</v>
      </c>
      <c r="B848" s="10" t="e">
        <f>COUNTIFS([22]RawData!$F$2:$F$786,"40", [22]RawData!$D$2:$D$786, "Failed To Fill")</f>
        <v>#VALUE!</v>
      </c>
      <c r="C848" s="10" t="e">
        <f>COUNTIFS([22]RawData!$F$2:$F$786,"40", [22]RawData!$D$2:$D$786, "Filled")</f>
        <v>#VALUE!</v>
      </c>
      <c r="D848" s="15" t="e">
        <f t="shared" si="24"/>
        <v>#VALUE!</v>
      </c>
      <c r="E848" s="10">
        <v>40</v>
      </c>
      <c r="F848" s="8" t="e">
        <f t="shared" si="25"/>
        <v>#N/A</v>
      </c>
      <c r="J848" t="s">
        <v>65</v>
      </c>
      <c r="K848">
        <v>0</v>
      </c>
      <c r="L848">
        <v>3</v>
      </c>
      <c r="M848" s="1">
        <v>3</v>
      </c>
      <c r="N848" s="1" t="e">
        <v>#N/A</v>
      </c>
    </row>
  </sheetData>
  <mergeCells count="2">
    <mergeCell ref="A2:B2"/>
    <mergeCell ref="E4:K9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adelfoh</dc:creator>
  <cp:lastModifiedBy>Windows User</cp:lastModifiedBy>
  <dcterms:created xsi:type="dcterms:W3CDTF">2012-06-06T22:07:08Z</dcterms:created>
  <dcterms:modified xsi:type="dcterms:W3CDTF">2014-05-09T04:38:56Z</dcterms:modified>
</cp:coreProperties>
</file>